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4" sheetId="13" r:id="rId2"/>
  </sheets>
  <definedNames>
    <definedName name="_xlnm.Print_Area" localSheetId="1">'3.4'!$A$1:$N$86</definedName>
    <definedName name="_xlnm.Print_Titles" localSheetId="1">'3.4'!$1:$6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6" i="13" l="1"/>
  <c r="F85" i="13"/>
  <c r="F84" i="13"/>
  <c r="F71" i="13"/>
  <c r="J86" i="13"/>
  <c r="J85" i="13"/>
  <c r="J84" i="13"/>
  <c r="J71" i="13"/>
  <c r="N86" i="13"/>
  <c r="N85" i="13"/>
  <c r="N84" i="13"/>
  <c r="N71" i="13"/>
  <c r="M7" i="13" l="1"/>
  <c r="N7" i="13" s="1"/>
  <c r="M86" i="13"/>
  <c r="M85" i="13"/>
  <c r="M84" i="13"/>
  <c r="M83" i="13"/>
  <c r="N83" i="13" s="1"/>
  <c r="M82" i="13"/>
  <c r="N82" i="13" s="1"/>
  <c r="M81" i="13"/>
  <c r="N81" i="13" s="1"/>
  <c r="M80" i="13"/>
  <c r="N80" i="13" s="1"/>
  <c r="M79" i="13"/>
  <c r="N79" i="13" s="1"/>
  <c r="M78" i="13"/>
  <c r="N78" i="13" s="1"/>
  <c r="M77" i="13"/>
  <c r="N77" i="13" s="1"/>
  <c r="M76" i="13"/>
  <c r="N76" i="13" s="1"/>
  <c r="M75" i="13"/>
  <c r="N75" i="13" s="1"/>
  <c r="M74" i="13"/>
  <c r="N74" i="13" s="1"/>
  <c r="M73" i="13"/>
  <c r="N73" i="13" s="1"/>
  <c r="M72" i="13"/>
  <c r="N72" i="13" s="1"/>
  <c r="M71" i="13"/>
  <c r="M70" i="13"/>
  <c r="N70" i="13" s="1"/>
  <c r="M69" i="13"/>
  <c r="N69" i="13" s="1"/>
  <c r="M68" i="13"/>
  <c r="N68" i="13" s="1"/>
  <c r="M67" i="13"/>
  <c r="N67" i="13" s="1"/>
  <c r="M66" i="13"/>
  <c r="N66" i="13" s="1"/>
  <c r="M65" i="13"/>
  <c r="N65" i="13" s="1"/>
  <c r="M64" i="13"/>
  <c r="N64" i="13" s="1"/>
  <c r="M63" i="13"/>
  <c r="N63" i="13" s="1"/>
  <c r="M62" i="13"/>
  <c r="N62" i="13" s="1"/>
  <c r="M61" i="13"/>
  <c r="N61" i="13" s="1"/>
  <c r="M60" i="13"/>
  <c r="N60" i="13" s="1"/>
  <c r="M59" i="13"/>
  <c r="N59" i="13" s="1"/>
  <c r="M58" i="13"/>
  <c r="N58" i="13" s="1"/>
  <c r="M57" i="13"/>
  <c r="N57" i="13" s="1"/>
  <c r="M56" i="13"/>
  <c r="N56" i="13" s="1"/>
  <c r="M55" i="13"/>
  <c r="N55" i="13" s="1"/>
  <c r="M54" i="13"/>
  <c r="N54" i="13" s="1"/>
  <c r="M53" i="13"/>
  <c r="N53" i="13" s="1"/>
  <c r="M52" i="13"/>
  <c r="N52" i="13" s="1"/>
  <c r="M51" i="13"/>
  <c r="N51" i="13" s="1"/>
  <c r="M50" i="13"/>
  <c r="N50" i="13" s="1"/>
  <c r="M49" i="13"/>
  <c r="N49" i="13" s="1"/>
  <c r="M48" i="13"/>
  <c r="N48" i="13" s="1"/>
  <c r="M47" i="13"/>
  <c r="N47" i="13" s="1"/>
  <c r="M46" i="13"/>
  <c r="N46" i="13" s="1"/>
  <c r="M45" i="13"/>
  <c r="N45" i="13" s="1"/>
  <c r="M44" i="13"/>
  <c r="N44" i="13" s="1"/>
  <c r="M43" i="13"/>
  <c r="N43" i="13" s="1"/>
  <c r="M42" i="13"/>
  <c r="N42" i="13" s="1"/>
  <c r="M41" i="13"/>
  <c r="N41" i="13" s="1"/>
  <c r="M40" i="13"/>
  <c r="N40" i="13" s="1"/>
  <c r="M39" i="13"/>
  <c r="N39" i="13" s="1"/>
  <c r="M38" i="13"/>
  <c r="N38" i="13" s="1"/>
  <c r="M37" i="13"/>
  <c r="N37" i="13" s="1"/>
  <c r="M36" i="13"/>
  <c r="N36" i="13" s="1"/>
  <c r="M35" i="13"/>
  <c r="N35" i="13" s="1"/>
  <c r="M34" i="13"/>
  <c r="N34" i="13" s="1"/>
  <c r="M33" i="13"/>
  <c r="N33" i="13" s="1"/>
  <c r="M32" i="13"/>
  <c r="N32" i="13" s="1"/>
  <c r="M31" i="13"/>
  <c r="N31" i="13" s="1"/>
  <c r="M30" i="13"/>
  <c r="N30" i="13" s="1"/>
  <c r="M29" i="13"/>
  <c r="N29" i="13" s="1"/>
  <c r="M28" i="13"/>
  <c r="N28" i="13" s="1"/>
  <c r="M27" i="13"/>
  <c r="N27" i="13" s="1"/>
  <c r="M26" i="13"/>
  <c r="N26" i="13" s="1"/>
  <c r="M25" i="13"/>
  <c r="N25" i="13" s="1"/>
  <c r="M24" i="13"/>
  <c r="N24" i="13" s="1"/>
  <c r="M23" i="13"/>
  <c r="N23" i="13" s="1"/>
  <c r="M22" i="13"/>
  <c r="N22" i="13" s="1"/>
  <c r="M21" i="13"/>
  <c r="N21" i="13" s="1"/>
  <c r="M20" i="13"/>
  <c r="N20" i="13" s="1"/>
  <c r="M19" i="13"/>
  <c r="N19" i="13" s="1"/>
  <c r="M18" i="13"/>
  <c r="N18" i="13" s="1"/>
  <c r="M17" i="13"/>
  <c r="N17" i="13" s="1"/>
  <c r="M16" i="13"/>
  <c r="N16" i="13" s="1"/>
  <c r="M15" i="13"/>
  <c r="N15" i="13" s="1"/>
  <c r="M14" i="13"/>
  <c r="N14" i="13" s="1"/>
  <c r="M13" i="13"/>
  <c r="N13" i="13" s="1"/>
  <c r="M12" i="13"/>
  <c r="N12" i="13" s="1"/>
  <c r="M11" i="13"/>
  <c r="N11" i="13" s="1"/>
  <c r="M10" i="13"/>
  <c r="N10" i="13" s="1"/>
  <c r="M9" i="13"/>
  <c r="N9" i="13" s="1"/>
  <c r="M8" i="13"/>
  <c r="N8" i="13" s="1"/>
  <c r="I7" i="13"/>
  <c r="J7" i="13" s="1"/>
  <c r="I86" i="13"/>
  <c r="I85" i="13"/>
  <c r="I84" i="13"/>
  <c r="I83" i="13"/>
  <c r="J83" i="13" s="1"/>
  <c r="I82" i="13"/>
  <c r="J82" i="13" s="1"/>
  <c r="I81" i="13"/>
  <c r="J81" i="13" s="1"/>
  <c r="I80" i="13"/>
  <c r="J80" i="13" s="1"/>
  <c r="I79" i="13"/>
  <c r="J79" i="13" s="1"/>
  <c r="I78" i="13"/>
  <c r="J78" i="13" s="1"/>
  <c r="I77" i="13"/>
  <c r="J77" i="13" s="1"/>
  <c r="I76" i="13"/>
  <c r="J76" i="13" s="1"/>
  <c r="I75" i="13"/>
  <c r="J75" i="13" s="1"/>
  <c r="I74" i="13"/>
  <c r="J74" i="13" s="1"/>
  <c r="I73" i="13"/>
  <c r="J73" i="13" s="1"/>
  <c r="I72" i="13"/>
  <c r="J72" i="13" s="1"/>
  <c r="I71" i="13"/>
  <c r="I70" i="13"/>
  <c r="J70" i="13" s="1"/>
  <c r="I69" i="13"/>
  <c r="J69" i="13" s="1"/>
  <c r="I68" i="13"/>
  <c r="J68" i="13" s="1"/>
  <c r="I67" i="13"/>
  <c r="J67" i="13" s="1"/>
  <c r="I66" i="13"/>
  <c r="J66" i="13" s="1"/>
  <c r="I65" i="13"/>
  <c r="J65" i="13" s="1"/>
  <c r="I64" i="13"/>
  <c r="J64" i="13" s="1"/>
  <c r="I63" i="13"/>
  <c r="J63" i="13" s="1"/>
  <c r="I62" i="13"/>
  <c r="J62" i="13" s="1"/>
  <c r="I61" i="13"/>
  <c r="J61" i="13" s="1"/>
  <c r="I60" i="13"/>
  <c r="J60" i="13" s="1"/>
  <c r="I59" i="13"/>
  <c r="J59" i="13" s="1"/>
  <c r="I58" i="13"/>
  <c r="J58" i="13" s="1"/>
  <c r="I57" i="13"/>
  <c r="J57" i="13" s="1"/>
  <c r="I56" i="13"/>
  <c r="J56" i="13" s="1"/>
  <c r="I55" i="13"/>
  <c r="J55" i="13" s="1"/>
  <c r="I54" i="13"/>
  <c r="J54" i="13" s="1"/>
  <c r="I53" i="13"/>
  <c r="J53" i="13" s="1"/>
  <c r="I52" i="13"/>
  <c r="J52" i="13" s="1"/>
  <c r="I51" i="13"/>
  <c r="J51" i="13" s="1"/>
  <c r="I50" i="13"/>
  <c r="J50" i="13" s="1"/>
  <c r="I49" i="13"/>
  <c r="J49" i="13" s="1"/>
  <c r="I48" i="13"/>
  <c r="J48" i="13" s="1"/>
  <c r="I47" i="13"/>
  <c r="J47" i="13" s="1"/>
  <c r="I46" i="13"/>
  <c r="J46" i="13" s="1"/>
  <c r="I45" i="13"/>
  <c r="J45" i="13" s="1"/>
  <c r="I44" i="13"/>
  <c r="J44" i="13" s="1"/>
  <c r="I43" i="13"/>
  <c r="J43" i="13" s="1"/>
  <c r="I42" i="13"/>
  <c r="J42" i="13" s="1"/>
  <c r="I41" i="13"/>
  <c r="J41" i="13" s="1"/>
  <c r="I40" i="13"/>
  <c r="J40" i="13" s="1"/>
  <c r="I39" i="13"/>
  <c r="J39" i="13" s="1"/>
  <c r="I38" i="13"/>
  <c r="J38" i="13" s="1"/>
  <c r="I37" i="13"/>
  <c r="J37" i="13" s="1"/>
  <c r="I36" i="13"/>
  <c r="J36" i="13" s="1"/>
  <c r="I35" i="13"/>
  <c r="J35" i="13" s="1"/>
  <c r="I34" i="13"/>
  <c r="J34" i="13" s="1"/>
  <c r="I33" i="13"/>
  <c r="J33" i="13" s="1"/>
  <c r="I32" i="13"/>
  <c r="J32" i="13" s="1"/>
  <c r="I31" i="13"/>
  <c r="J31" i="13" s="1"/>
  <c r="I30" i="13"/>
  <c r="J30" i="13" s="1"/>
  <c r="I29" i="13"/>
  <c r="J29" i="13" s="1"/>
  <c r="I28" i="13"/>
  <c r="J28" i="13" s="1"/>
  <c r="I27" i="13"/>
  <c r="J27" i="13" s="1"/>
  <c r="I26" i="13"/>
  <c r="J26" i="13" s="1"/>
  <c r="I25" i="13"/>
  <c r="J25" i="13" s="1"/>
  <c r="I24" i="13"/>
  <c r="J24" i="13" s="1"/>
  <c r="I23" i="13"/>
  <c r="J23" i="13" s="1"/>
  <c r="I22" i="13"/>
  <c r="J22" i="13" s="1"/>
  <c r="I21" i="13"/>
  <c r="J21" i="13" s="1"/>
  <c r="I20" i="13"/>
  <c r="J20" i="13" s="1"/>
  <c r="I19" i="13"/>
  <c r="J19" i="13" s="1"/>
  <c r="I18" i="13"/>
  <c r="J18" i="13" s="1"/>
  <c r="I17" i="13"/>
  <c r="J17" i="13" s="1"/>
  <c r="I16" i="13"/>
  <c r="J16" i="13" s="1"/>
  <c r="I15" i="13"/>
  <c r="J15" i="13" s="1"/>
  <c r="I14" i="13"/>
  <c r="J14" i="13" s="1"/>
  <c r="I13" i="13"/>
  <c r="J13" i="13" s="1"/>
  <c r="I12" i="13"/>
  <c r="J12" i="13" s="1"/>
  <c r="I11" i="13"/>
  <c r="J11" i="13" s="1"/>
  <c r="I10" i="13"/>
  <c r="J10" i="13" s="1"/>
  <c r="I9" i="13"/>
  <c r="J9" i="13" s="1"/>
  <c r="I8" i="13"/>
  <c r="J8" i="13" s="1"/>
  <c r="E86" i="13"/>
  <c r="E85" i="13"/>
  <c r="E84" i="13"/>
  <c r="E83" i="13"/>
  <c r="F83" i="13" s="1"/>
  <c r="E82" i="13"/>
  <c r="F82" i="13" s="1"/>
  <c r="E81" i="13"/>
  <c r="F81" i="13" s="1"/>
  <c r="E80" i="13"/>
  <c r="F80" i="13" s="1"/>
  <c r="E79" i="13"/>
  <c r="F79" i="13" s="1"/>
  <c r="E78" i="13"/>
  <c r="F78" i="13" s="1"/>
  <c r="E77" i="13"/>
  <c r="F77" i="13" s="1"/>
  <c r="E76" i="13"/>
  <c r="F76" i="13" s="1"/>
  <c r="E75" i="13"/>
  <c r="F75" i="13" s="1"/>
  <c r="E74" i="13"/>
  <c r="F74" i="13" s="1"/>
  <c r="E73" i="13"/>
  <c r="F73" i="13" s="1"/>
  <c r="E72" i="13"/>
  <c r="F72" i="13" s="1"/>
  <c r="E71" i="13"/>
  <c r="E70" i="13"/>
  <c r="F70" i="13" s="1"/>
  <c r="E69" i="13"/>
  <c r="F69" i="13" s="1"/>
  <c r="E68" i="13"/>
  <c r="F68" i="13" s="1"/>
  <c r="E67" i="13"/>
  <c r="F67" i="13" s="1"/>
  <c r="E66" i="13"/>
  <c r="F66" i="13" s="1"/>
  <c r="E65" i="13"/>
  <c r="F65" i="13" s="1"/>
  <c r="E64" i="13"/>
  <c r="F64" i="13" s="1"/>
  <c r="E63" i="13"/>
  <c r="F63" i="13" s="1"/>
  <c r="E62" i="13"/>
  <c r="F62" i="13" s="1"/>
  <c r="E61" i="13"/>
  <c r="F61" i="13" s="1"/>
  <c r="E60" i="13"/>
  <c r="F60" i="13" s="1"/>
  <c r="E59" i="13"/>
  <c r="F59" i="13" s="1"/>
  <c r="E58" i="13"/>
  <c r="F58" i="13" s="1"/>
  <c r="E57" i="13"/>
  <c r="F57" i="13" s="1"/>
  <c r="E56" i="13"/>
  <c r="F56" i="13" s="1"/>
  <c r="E55" i="13"/>
  <c r="F55" i="13" s="1"/>
  <c r="E54" i="13"/>
  <c r="F54" i="13" s="1"/>
  <c r="E53" i="13"/>
  <c r="F53" i="13" s="1"/>
  <c r="E52" i="13"/>
  <c r="F52" i="13" s="1"/>
  <c r="E51" i="13"/>
  <c r="F51" i="13" s="1"/>
  <c r="E50" i="13"/>
  <c r="F50" i="13" s="1"/>
  <c r="E49" i="13"/>
  <c r="F49" i="13" s="1"/>
  <c r="E48" i="13"/>
  <c r="F48" i="13" s="1"/>
  <c r="E47" i="13"/>
  <c r="F47" i="13" s="1"/>
  <c r="E46" i="13"/>
  <c r="F46" i="13" s="1"/>
  <c r="E45" i="13"/>
  <c r="F45" i="13" s="1"/>
  <c r="E44" i="13"/>
  <c r="F44" i="13" s="1"/>
  <c r="E43" i="13"/>
  <c r="F43" i="13" s="1"/>
  <c r="E42" i="13"/>
  <c r="F42" i="13" s="1"/>
  <c r="E41" i="13"/>
  <c r="F41" i="13" s="1"/>
  <c r="E40" i="13"/>
  <c r="F40" i="13" s="1"/>
  <c r="E39" i="13"/>
  <c r="F39" i="13" s="1"/>
  <c r="E38" i="13"/>
  <c r="F38" i="13" s="1"/>
  <c r="E37" i="13"/>
  <c r="F37" i="13" s="1"/>
  <c r="E36" i="13"/>
  <c r="F36" i="13" s="1"/>
  <c r="E35" i="13"/>
  <c r="F35" i="13" s="1"/>
  <c r="E34" i="13"/>
  <c r="F34" i="13" s="1"/>
  <c r="E33" i="13"/>
  <c r="F33" i="13" s="1"/>
  <c r="E32" i="13"/>
  <c r="F32" i="13" s="1"/>
  <c r="E31" i="13"/>
  <c r="F31" i="13" s="1"/>
  <c r="E30" i="13"/>
  <c r="F30" i="13" s="1"/>
  <c r="E29" i="13"/>
  <c r="F29" i="13" s="1"/>
  <c r="E28" i="13"/>
  <c r="F28" i="13" s="1"/>
  <c r="E27" i="13"/>
  <c r="F27" i="13" s="1"/>
  <c r="E26" i="13"/>
  <c r="F26" i="13" s="1"/>
  <c r="E25" i="13"/>
  <c r="F25" i="13" s="1"/>
  <c r="E24" i="13"/>
  <c r="F24" i="13" s="1"/>
  <c r="E23" i="13"/>
  <c r="F23" i="13" s="1"/>
  <c r="E22" i="13"/>
  <c r="F22" i="13" s="1"/>
  <c r="E21" i="13"/>
  <c r="F21" i="13" s="1"/>
  <c r="E20" i="13"/>
  <c r="F20" i="13" s="1"/>
  <c r="E19" i="13"/>
  <c r="F19" i="13" s="1"/>
  <c r="E18" i="13"/>
  <c r="F18" i="13" s="1"/>
  <c r="E17" i="13"/>
  <c r="F17" i="13" s="1"/>
  <c r="E16" i="13"/>
  <c r="F16" i="13" s="1"/>
  <c r="E15" i="13"/>
  <c r="F15" i="13" s="1"/>
  <c r="E14" i="13"/>
  <c r="F14" i="13" s="1"/>
  <c r="E13" i="13"/>
  <c r="F13" i="13" s="1"/>
  <c r="E12" i="13"/>
  <c r="F12" i="13" s="1"/>
  <c r="E11" i="13"/>
  <c r="F11" i="13" s="1"/>
  <c r="E10" i="13"/>
  <c r="F10" i="13" s="1"/>
  <c r="E9" i="13"/>
  <c r="F9" i="13" s="1"/>
  <c r="E8" i="13"/>
  <c r="F8" i="13" s="1"/>
  <c r="E7" i="13"/>
  <c r="F7" i="13" s="1"/>
  <c r="N97" i="13" l="1"/>
  <c r="N92" i="13"/>
  <c r="N93" i="13"/>
  <c r="N88" i="13"/>
  <c r="N95" i="13"/>
  <c r="N96" i="13"/>
  <c r="N89" i="13"/>
  <c r="N94" i="13"/>
  <c r="J94" i="13"/>
  <c r="J89" i="13"/>
  <c r="J95" i="13"/>
  <c r="J96" i="13"/>
  <c r="J92" i="13"/>
  <c r="J93" i="13"/>
  <c r="J97" i="13"/>
  <c r="J88" i="13"/>
  <c r="F97" i="13"/>
  <c r="F94" i="13"/>
  <c r="F88" i="13"/>
  <c r="F96" i="13"/>
  <c r="F93" i="13"/>
  <c r="F89" i="13"/>
  <c r="F95" i="13"/>
  <c r="F92" i="13"/>
  <c r="W4" i="13"/>
  <c r="N98" i="13" l="1"/>
  <c r="N90" i="13" s="1"/>
  <c r="J98" i="13"/>
  <c r="J90" i="13" s="1"/>
  <c r="F98" i="13"/>
  <c r="F90" i="13" s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<sst xmlns="http://schemas.openxmlformats.org/spreadsheetml/2006/main" count="477" uniqueCount="403">
  <si>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</si>
  <si>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</si>
  <si>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</si>
  <si>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</si>
  <si>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</si>
  <si>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</si>
  <si>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</si>
  <si>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</si>
  <si>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</si>
  <si>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</si>
  <si>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</si>
  <si>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</si>
  <si>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</si>
  <si>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</si>
  <si>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</si>
  <si>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</si>
  <si>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</si>
  <si>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</si>
  <si>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</si>
  <si>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</si>
  <si>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</si>
  <si>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</si>
  <si>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</si>
  <si>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</si>
  <si>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</si>
  <si>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</si>
  <si>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</si>
  <si>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</si>
  <si>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</si>
  <si>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</si>
  <si>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</si>
  <si>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</si>
  <si>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</si>
  <si>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</si>
  <si>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</si>
  <si>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</si>
  <si>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</si>
  <si>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</si>
  <si>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</si>
  <si>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</si>
  <si>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</si>
  <si>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</si>
  <si>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</si>
  <si>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</si>
  <si>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</si>
  <si>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</si>
  <si>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</si>
  <si>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</si>
  <si>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</si>
  <si>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</si>
  <si>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</si>
  <si>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</si>
  <si>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</si>
  <si>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</si>
  <si>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</si>
  <si>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</si>
  <si>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</si>
  <si>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</si>
  <si>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</si>
  <si>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</si>
  <si>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</si>
  <si>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</si>
  <si>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</si>
  <si>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</si>
  <si>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</si>
  <si>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</si>
  <si>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</si>
  <si>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</si>
  <si>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</si>
  <si>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</si>
  <si>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</si>
  <si>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</si>
  <si>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</si>
  <si>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</si>
  <si>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</si>
  <si>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</si>
  <si>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</si>
  <si>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</si>
  <si>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</si>
  <si>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</si>
  <si>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</si>
  <si>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</si>
  <si>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</si>
  <si>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</si>
  <si>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</si>
  <si>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</si>
  <si>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</si>
  <si>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</si>
  <si>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</si>
  <si>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</si>
  <si>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</si>
  <si>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</si>
  <si>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</si>
  <si>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</si>
  <si>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</si>
  <si>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</si>
  <si>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</si>
  <si>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</si>
  <si>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</si>
  <si>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</si>
  <si>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</si>
  <si>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</si>
  <si>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</si>
  <si>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</si>
  <si>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</si>
  <si>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</si>
  <si>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</si>
  <si>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</si>
  <si>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</si>
  <si>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</si>
  <si>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</si>
  <si>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</si>
  <si>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</si>
  <si>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</si>
  <si>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</si>
  <si>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</si>
  <si>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</si>
  <si>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</si>
  <si>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</si>
  <si>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</si>
  <si>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</si>
  <si>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</si>
  <si>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</si>
  <si>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</si>
  <si>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</si>
  <si>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</si>
  <si>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</si>
  <si>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</si>
  <si>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</si>
  <si>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</si>
  <si>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</si>
  <si>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</si>
  <si>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</si>
  <si>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</si>
  <si>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</si>
  <si>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</si>
  <si>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</si>
  <si>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</si>
  <si>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</si>
  <si>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</si>
  <si>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</si>
  <si>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</si>
  <si>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</si>
  <si>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</si>
  <si>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</si>
  <si>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</si>
  <si>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</si>
  <si>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</si>
  <si>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</si>
  <si>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</si>
  <si>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</si>
  <si>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</si>
  <si>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</si>
  <si>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</si>
  <si>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</si>
  <si>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</si>
  <si>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</si>
  <si>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</si>
  <si>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</si>
  <si>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</si>
  <si>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</si>
  <si>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</si>
  <si>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</si>
  <si>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</si>
  <si>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</si>
  <si>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</si>
  <si>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</si>
  <si>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</si>
  <si>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</si>
  <si>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</si>
  <si>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</si>
  <si>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</si>
  <si>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</si>
  <si>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</si>
  <si>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</si>
  <si>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</si>
  <si>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</si>
  <si>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</si>
  <si>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</si>
  <si>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</si>
  <si>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</si>
  <si>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</si>
  <si>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</si>
  <si>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</si>
  <si>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</si>
  <si>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</si>
  <si>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</si>
  <si>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</si>
  <si>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</si>
  <si>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</si>
  <si>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</si>
  <si>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</si>
  <si>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</si>
  <si>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</si>
  <si>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</si>
  <si>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</si>
  <si>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</si>
  <si>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</si>
  <si>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</si>
  <si>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</si>
  <si>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</si>
  <si>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</si>
  <si>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</si>
  <si>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</si>
  <si>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</si>
  <si>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</si>
  <si>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</si>
  <si>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</si>
  <si>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</si>
  <si>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</si>
  <si>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</si>
  <si>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</si>
  <si>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</si>
  <si>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</si>
  <si>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</si>
  <si>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</si>
  <si>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</si>
  <si>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</si>
  <si>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</si>
  <si>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</si>
  <si>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</si>
  <si>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</si>
  <si>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</si>
  <si>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</si>
  <si>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</si>
  <si>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</si>
  <si>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</si>
  <si>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</si>
  <si>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</si>
  <si>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</si>
  <si>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</si>
  <si>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</si>
  <si>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</si>
  <si>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</si>
  <si>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</si>
  <si>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</si>
  <si>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</si>
  <si>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</si>
  <si>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</si>
  <si>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</si>
  <si>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</si>
  <si>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</si>
  <si>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</si>
  <si>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</si>
  <si>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</si>
  <si>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</si>
  <si>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</si>
  <si>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</si>
  <si>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</si>
  <si>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</si>
  <si>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</si>
  <si>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</si>
  <si>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</si>
  <si>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</si>
  <si>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</si>
  <si>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</si>
  <si>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</si>
  <si>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</si>
  <si>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</si>
  <si>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ผู้รายงานผล </t>
  </si>
  <si>
    <t>หน่วยงาน</t>
  </si>
  <si>
    <t>เป้าหมาย</t>
  </si>
  <si>
    <t>ตัวคูณ</t>
  </si>
  <si>
    <t>นางสายไหม  เอกธรรมสุทธิ์</t>
  </si>
  <si>
    <t>saimai.cat@gmail.com</t>
  </si>
  <si>
    <t xml:space="preserve">โทรศัพท์ : </t>
  </si>
  <si>
    <t>0-2245-2365</t>
  </si>
  <si>
    <t>ตัวชี้วัดที่ 3.4.1 (คน)</t>
  </si>
  <si>
    <t>จำนวนผู้ผ่าน</t>
  </si>
  <si>
    <t>ตัวชี้วัดที่ 3.4.2 (แห่ง)</t>
  </si>
  <si>
    <t>ผล</t>
  </si>
  <si>
    <t>ตัวชี้วัดที่ 3.4.3 (แห่ง)</t>
  </si>
  <si>
    <t>ต่ำกว่า 81</t>
  </si>
  <si>
    <t>81 – 85.99</t>
  </si>
  <si>
    <t>86 - 90.99</t>
  </si>
  <si>
    <t>91 - 95.99</t>
  </si>
  <si>
    <t>มากกว่า 96</t>
  </si>
  <si>
    <t>ต่ำกว่า 93</t>
  </si>
  <si>
    <t>93 – 94.99</t>
  </si>
  <si>
    <t>95 – 96.99</t>
  </si>
  <si>
    <t>97 - 98.99</t>
  </si>
  <si>
    <t>มากกว่า 99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</si>
  <si>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</si>
  <si>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</si>
  <si>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</si>
  <si>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</si>
  <si>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</si>
  <si>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</si>
  <si>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</si>
  <si>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</si>
  <si>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</si>
  <si>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</si>
  <si>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</si>
  <si>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</si>
  <si>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</si>
  <si>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</si>
  <si>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</si>
  <si>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</si>
  <si>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</si>
  <si>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</si>
  <si>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</si>
  <si>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</si>
  <si>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</si>
  <si>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</si>
  <si>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</si>
  <si>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</si>
  <si>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</si>
  <si>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</si>
  <si>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</si>
  <si>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</si>
  <si>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</si>
  <si>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</si>
  <si>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</si>
  <si>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</si>
  <si>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</si>
  <si>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</si>
  <si>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</si>
  <si>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</si>
  <si>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</si>
  <si>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</si>
  <si>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</si>
  <si>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</si>
  <si>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</si>
  <si>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</si>
  <si>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</si>
  <si>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</si>
  <si>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</si>
  <si>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</si>
  <si>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</si>
  <si>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</si>
  <si>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</si>
  <si>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</si>
  <si>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</si>
  <si>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</si>
  <si>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</si>
  <si>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</si>
  <si>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</si>
  <si>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</si>
  <si>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</si>
  <si>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</si>
  <si>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</si>
  <si>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</si>
  <si>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</si>
  <si>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</si>
  <si>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</si>
  <si>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</si>
  <si>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</si>
  <si>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</si>
  <si>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</si>
  <si>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</si>
  <si>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</si>
  <si>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</si>
  <si>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</si>
  <si>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</si>
  <si>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</si>
  <si>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</si>
  <si>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</si>
  <si>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</si>
  <si>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</si>
  <si>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</si>
  <si>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</si>
  <si>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</si>
  <si>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</si>
  <si>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</si>
  <si>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</si>
  <si>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</si>
  <si>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</si>
  <si>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</si>
  <si>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</si>
  <si>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</si>
  <si>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</si>
  <si>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</si>
  <si>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</si>
  <si>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</si>
  <si>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</si>
  <si>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</si>
  <si>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</si>
  <si>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</si>
  <si>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</si>
  <si>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</si>
  <si>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</si>
  <si>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</si>
  <si>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</si>
  <si>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</si>
  <si>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</si>
  <si>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</si>
  <si>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</si>
  <si>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</si>
  <si>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</si>
  <si>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</si>
  <si>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</si>
  <si>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</si>
  <si>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</si>
  <si>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</si>
  <si>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</si>
  <si>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</si>
  <si>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</si>
  <si>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</si>
  <si>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</si>
  <si>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</si>
  <si>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</si>
  <si>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3.4.1, 3.4.2 และ 3.4.3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</si>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</sst>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/>
  </cellStyleXfs>
  <cellXfs count="152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Border="1" applyAlignment="1">
      <alignment horizontal="left" vertical="top"/>
    </xf>
    <xf numFmtId="0" fontId="4" fillId="0" borderId="20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3" fontId="3" fillId="0" borderId="23" xfId="0" applyNumberFormat="1" applyFont="1" applyFill="1" applyBorder="1" applyAlignment="1">
      <alignment horizontal="center" vertical="center"/>
    </xf>
    <xf numFmtId="43" fontId="3" fillId="4" borderId="18" xfId="0" applyNumberFormat="1" applyFont="1" applyFill="1" applyBorder="1" applyAlignment="1">
      <alignment horizontal="center" vertical="center"/>
    </xf>
    <xf numFmtId="43" fontId="3" fillId="0" borderId="14" xfId="0" applyNumberFormat="1" applyFont="1" applyFill="1" applyBorder="1" applyAlignment="1">
      <alignment horizontal="center" vertical="center"/>
    </xf>
    <xf numFmtId="0" fontId="9" fillId="0" borderId="0" xfId="2" applyFont="1" applyFill="1" applyBorder="1" applyAlignment="1" applyProtection="1">
      <alignment horizontal="left" vertical="top"/>
    </xf>
    <xf numFmtId="165" fontId="4" fillId="0" borderId="0" xfId="0" applyNumberFormat="1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right"/>
    </xf>
    <xf numFmtId="165" fontId="4" fillId="0" borderId="0" xfId="0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>
      <alignment horizontal="center" wrapText="1"/>
    </xf>
    <xf numFmtId="43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1" fillId="0" borderId="26" xfId="0" applyFont="1" applyFill="1" applyBorder="1"/>
    <xf numFmtId="0" fontId="3" fillId="0" borderId="0" xfId="0" applyFont="1" applyFill="1" applyBorder="1" applyAlignment="1">
      <alignment horizontal="left" vertical="top"/>
    </xf>
    <xf numFmtId="0" fontId="12" fillId="0" borderId="28" xfId="0" applyFont="1" applyFill="1" applyBorder="1"/>
    <xf numFmtId="0" fontId="12" fillId="0" borderId="30" xfId="0" applyFont="1" applyFill="1" applyBorder="1"/>
    <xf numFmtId="0" fontId="12" fillId="0" borderId="29" xfId="0" applyFont="1" applyFill="1" applyBorder="1"/>
    <xf numFmtId="0" fontId="12" fillId="0" borderId="31" xfId="0" applyFont="1" applyFill="1" applyBorder="1"/>
    <xf numFmtId="164" fontId="12" fillId="0" borderId="35" xfId="0" applyNumberFormat="1" applyFont="1" applyFill="1" applyBorder="1" applyAlignment="1">
      <alignment horizontal="center"/>
    </xf>
    <xf numFmtId="164" fontId="12" fillId="0" borderId="34" xfId="0" applyNumberFormat="1" applyFont="1" applyFill="1" applyBorder="1" applyAlignment="1">
      <alignment horizontal="center"/>
    </xf>
    <xf numFmtId="0" fontId="12" fillId="6" borderId="30" xfId="0" applyFont="1" applyFill="1" applyBorder="1"/>
    <xf numFmtId="0" fontId="12" fillId="6" borderId="31" xfId="0" applyFont="1" applyFill="1" applyBorder="1"/>
    <xf numFmtId="0" fontId="13" fillId="8" borderId="32" xfId="0" applyFont="1" applyFill="1" applyBorder="1"/>
    <xf numFmtId="0" fontId="13" fillId="8" borderId="33" xfId="0" applyFont="1" applyFill="1" applyBorder="1"/>
    <xf numFmtId="0" fontId="12" fillId="7" borderId="30" xfId="0" applyFont="1" applyFill="1" applyBorder="1"/>
    <xf numFmtId="0" fontId="12" fillId="7" borderId="31" xfId="0" applyFont="1" applyFill="1" applyBorder="1"/>
    <xf numFmtId="164" fontId="12" fillId="7" borderId="35" xfId="0" applyNumberFormat="1" applyFont="1" applyFill="1" applyBorder="1" applyAlignment="1">
      <alignment horizontal="center"/>
    </xf>
    <xf numFmtId="164" fontId="12" fillId="6" borderId="35" xfId="0" applyNumberFormat="1" applyFont="1" applyFill="1" applyBorder="1" applyAlignment="1">
      <alignment horizontal="center"/>
    </xf>
    <xf numFmtId="164" fontId="13" fillId="8" borderId="36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top"/>
    </xf>
    <xf numFmtId="0" fontId="4" fillId="8" borderId="15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 wrapText="1"/>
    </xf>
    <xf numFmtId="164" fontId="12" fillId="0" borderId="0" xfId="0" applyNumberFormat="1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0" fontId="11" fillId="8" borderId="25" xfId="0" applyFont="1" applyFill="1" applyBorder="1"/>
    <xf numFmtId="0" fontId="11" fillId="0" borderId="37" xfId="0" applyFont="1" applyFill="1" applyBorder="1"/>
    <xf numFmtId="0" fontId="11" fillId="0" borderId="38" xfId="0" applyFont="1" applyFill="1" applyBorder="1"/>
    <xf numFmtId="0" fontId="11" fillId="0" borderId="39" xfId="0" applyFont="1" applyFill="1" applyBorder="1"/>
    <xf numFmtId="0" fontId="2" fillId="8" borderId="25" xfId="0" applyFont="1" applyFill="1" applyBorder="1"/>
    <xf numFmtId="0" fontId="2" fillId="0" borderId="38" xfId="0" applyFont="1" applyFill="1" applyBorder="1"/>
    <xf numFmtId="0" fontId="2" fillId="0" borderId="26" xfId="0" applyFont="1" applyFill="1" applyBorder="1"/>
    <xf numFmtId="0" fontId="2" fillId="0" borderId="39" xfId="0" applyFont="1" applyFill="1" applyBorder="1"/>
    <xf numFmtId="0" fontId="2" fillId="0" borderId="38" xfId="0" applyFont="1" applyFill="1" applyBorder="1" applyAlignment="1">
      <alignment vertical="top" wrapText="1"/>
    </xf>
    <xf numFmtId="0" fontId="2" fillId="0" borderId="37" xfId="0" applyFont="1" applyFill="1" applyBorder="1"/>
    <xf numFmtId="0" fontId="2" fillId="0" borderId="27" xfId="0" applyFont="1" applyFill="1" applyBorder="1"/>
    <xf numFmtId="41" fontId="6" fillId="9" borderId="15" xfId="0" applyNumberFormat="1" applyFont="1" applyFill="1" applyBorder="1" applyAlignment="1">
      <alignment horizontal="center" vertical="center"/>
    </xf>
    <xf numFmtId="41" fontId="6" fillId="9" borderId="16" xfId="0" applyNumberFormat="1" applyFont="1" applyFill="1" applyBorder="1" applyAlignment="1">
      <alignment horizontal="center" vertical="center"/>
    </xf>
    <xf numFmtId="43" fontId="6" fillId="9" borderId="16" xfId="0" applyNumberFormat="1" applyFont="1" applyFill="1" applyBorder="1" applyAlignment="1">
      <alignment horizontal="center" vertical="center"/>
    </xf>
    <xf numFmtId="164" fontId="6" fillId="9" borderId="4" xfId="0" applyNumberFormat="1" applyFont="1" applyFill="1" applyBorder="1" applyAlignment="1">
      <alignment horizontal="center" vertical="center"/>
    </xf>
    <xf numFmtId="41" fontId="2" fillId="0" borderId="40" xfId="0" applyNumberFormat="1" applyFont="1" applyFill="1" applyBorder="1" applyAlignment="1">
      <alignment horizontal="center" vertical="center"/>
    </xf>
    <xf numFmtId="41" fontId="2" fillId="0" borderId="41" xfId="0" applyNumberFormat="1" applyFont="1" applyFill="1" applyBorder="1" applyAlignment="1">
      <alignment horizontal="center" vertical="center"/>
    </xf>
    <xf numFmtId="43" fontId="2" fillId="0" borderId="41" xfId="0" applyNumberFormat="1" applyFont="1" applyFill="1" applyBorder="1" applyAlignment="1">
      <alignment horizontal="center" vertical="center"/>
    </xf>
    <xf numFmtId="164" fontId="2" fillId="0" borderId="42" xfId="0" applyNumberFormat="1" applyFont="1" applyFill="1" applyBorder="1" applyAlignment="1">
      <alignment horizontal="center" vertical="center"/>
    </xf>
    <xf numFmtId="41" fontId="2" fillId="9" borderId="15" xfId="0" applyNumberFormat="1" applyFont="1" applyFill="1" applyBorder="1" applyAlignment="1">
      <alignment horizontal="center" vertical="center"/>
    </xf>
    <xf numFmtId="41" fontId="2" fillId="9" borderId="16" xfId="0" applyNumberFormat="1" applyFont="1" applyFill="1" applyBorder="1" applyAlignment="1">
      <alignment horizontal="center" vertical="center"/>
    </xf>
    <xf numFmtId="43" fontId="2" fillId="9" borderId="16" xfId="0" applyNumberFormat="1" applyFont="1" applyFill="1" applyBorder="1" applyAlignment="1">
      <alignment horizontal="center" vertical="center"/>
    </xf>
    <xf numFmtId="164" fontId="2" fillId="9" borderId="4" xfId="0" applyNumberFormat="1" applyFont="1" applyFill="1" applyBorder="1" applyAlignment="1">
      <alignment horizontal="center" vertical="center"/>
    </xf>
    <xf numFmtId="41" fontId="2" fillId="0" borderId="43" xfId="0" applyNumberFormat="1" applyFont="1" applyFill="1" applyBorder="1" applyAlignment="1">
      <alignment horizontal="center" vertical="center"/>
    </xf>
    <xf numFmtId="41" fontId="2" fillId="0" borderId="44" xfId="0" applyNumberFormat="1" applyFont="1" applyFill="1" applyBorder="1" applyAlignment="1">
      <alignment horizontal="center" vertical="center"/>
    </xf>
    <xf numFmtId="43" fontId="2" fillId="0" borderId="44" xfId="0" applyNumberFormat="1" applyFont="1" applyFill="1" applyBorder="1" applyAlignment="1">
      <alignment horizontal="center" vertical="center"/>
    </xf>
    <xf numFmtId="164" fontId="2" fillId="0" borderId="45" xfId="0" applyNumberFormat="1" applyFont="1" applyFill="1" applyBorder="1" applyAlignment="1">
      <alignment horizontal="center" vertical="center"/>
    </xf>
    <xf numFmtId="41" fontId="2" fillId="0" borderId="6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41" fontId="2" fillId="0" borderId="46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Fill="1" applyBorder="1" applyAlignment="1">
      <alignment horizontal="center" vertical="center"/>
    </xf>
    <xf numFmtId="164" fontId="2" fillId="0" borderId="47" xfId="0" applyNumberFormat="1" applyFont="1" applyFill="1" applyBorder="1" applyAlignment="1">
      <alignment horizontal="center" vertical="center"/>
    </xf>
    <xf numFmtId="41" fontId="2" fillId="0" borderId="8" xfId="0" applyNumberFormat="1" applyFont="1" applyFill="1" applyBorder="1" applyAlignment="1">
      <alignment horizontal="center" vertical="center"/>
    </xf>
    <xf numFmtId="41" fontId="2" fillId="0" borderId="13" xfId="0" applyNumberFormat="1" applyFont="1" applyFill="1" applyBorder="1" applyAlignment="1">
      <alignment horizontal="center" vertical="center"/>
    </xf>
    <xf numFmtId="43" fontId="2" fillId="0" borderId="13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41" fontId="1" fillId="0" borderId="46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horizontal="center" vertical="center"/>
    </xf>
    <xf numFmtId="41" fontId="1" fillId="0" borderId="43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3" fontId="1" fillId="0" borderId="44" xfId="0" applyNumberFormat="1" applyFont="1" applyFill="1" applyBorder="1" applyAlignment="1">
      <alignment horizontal="center" vertical="center"/>
    </xf>
    <xf numFmtId="164" fontId="1" fillId="0" borderId="45" xfId="0" applyNumberFormat="1" applyFont="1" applyFill="1" applyBorder="1" applyAlignment="1">
      <alignment horizontal="center" vertical="center"/>
    </xf>
    <xf numFmtId="0" fontId="1" fillId="0" borderId="38" xfId="0" applyFont="1" applyFill="1" applyBorder="1"/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0" fontId="1" fillId="0" borderId="26" xfId="0" applyFont="1" applyFill="1" applyBorder="1"/>
    <xf numFmtId="0" fontId="1" fillId="0" borderId="39" xfId="0" applyFont="1" applyFill="1" applyBorder="1"/>
    <xf numFmtId="164" fontId="15" fillId="9" borderId="4" xfId="0" applyNumberFormat="1" applyFont="1" applyFill="1" applyBorder="1" applyAlignment="1">
      <alignment horizontal="center" vertical="center"/>
    </xf>
    <xf numFmtId="164" fontId="14" fillId="0" borderId="7" xfId="0" applyNumberFormat="1" applyFont="1" applyFill="1" applyBorder="1" applyAlignment="1">
      <alignment horizontal="center" vertical="center"/>
    </xf>
    <xf numFmtId="164" fontId="14" fillId="0" borderId="45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5" fillId="0" borderId="15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</cellXfs>
  <cellStyles count="4">
    <cellStyle name="Comma" xfId="1" builtinId="3"/>
    <cellStyle name="Hyperlink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aimai.ca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42" t="s">
        <v>0</v>
      </c>
      <c r="B3" s="142" t="s">
        <v>1</v>
      </c>
      <c r="C3" s="142" t="s">
        <v>213</v>
      </c>
      <c r="D3" s="142"/>
      <c r="E3" s="142"/>
      <c r="F3" s="142"/>
      <c r="G3" s="142"/>
      <c r="H3" s="142"/>
      <c r="I3" s="140">
        <v>2</v>
      </c>
      <c r="J3" s="142" t="s">
        <v>250</v>
      </c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  <c r="BB3" s="142"/>
      <c r="BC3" s="142"/>
      <c r="BD3" s="142"/>
      <c r="BE3" s="142"/>
      <c r="BF3" s="142"/>
      <c r="BG3" s="142"/>
      <c r="BH3" s="142"/>
      <c r="BI3" s="142"/>
      <c r="BJ3" s="142"/>
      <c r="BK3" s="142"/>
      <c r="BL3" s="142"/>
      <c r="BM3" s="142"/>
      <c r="BN3" s="142"/>
      <c r="BO3" s="142"/>
      <c r="BP3" s="142"/>
      <c r="BQ3" s="142"/>
      <c r="BR3" s="142"/>
      <c r="BS3" s="142"/>
      <c r="BT3" s="142"/>
      <c r="BU3" s="142"/>
      <c r="BV3" s="142"/>
      <c r="BW3" s="140">
        <v>4</v>
      </c>
      <c r="BX3" s="140">
        <v>5</v>
      </c>
      <c r="BY3" s="140"/>
      <c r="BZ3" s="140">
        <v>6</v>
      </c>
      <c r="CA3" s="140">
        <v>7</v>
      </c>
      <c r="CB3" s="140">
        <v>8</v>
      </c>
      <c r="CC3" s="140">
        <v>9</v>
      </c>
      <c r="CD3" s="143" t="s">
        <v>2</v>
      </c>
      <c r="CH3" s="5" t="s">
        <v>12</v>
      </c>
      <c r="CN3" s="5" t="s">
        <v>13</v>
      </c>
    </row>
    <row r="4" spans="1:92" s="5" customFormat="1" x14ac:dyDescent="0.25">
      <c r="A4" s="142"/>
      <c r="B4" s="142"/>
      <c r="C4" s="142"/>
      <c r="D4" s="142"/>
      <c r="E4" s="142"/>
      <c r="F4" s="142"/>
      <c r="G4" s="142"/>
      <c r="H4" s="142"/>
      <c r="I4" s="140"/>
      <c r="J4" s="142" t="s">
        <v>3</v>
      </c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 t="s">
        <v>4</v>
      </c>
      <c r="AO4" s="142"/>
      <c r="AP4" s="142" t="s">
        <v>5</v>
      </c>
      <c r="AQ4" s="142"/>
      <c r="AR4" s="142"/>
      <c r="AS4" s="142"/>
      <c r="AT4" s="142"/>
      <c r="AU4" s="142"/>
      <c r="AV4" s="140">
        <v>3.4</v>
      </c>
      <c r="AW4" s="140"/>
      <c r="AX4" s="140"/>
      <c r="AY4" s="140">
        <v>3.5</v>
      </c>
      <c r="AZ4" s="140"/>
      <c r="BA4" s="140">
        <v>3.6</v>
      </c>
      <c r="BB4" s="140"/>
      <c r="BC4" s="140">
        <v>3.7</v>
      </c>
      <c r="BD4" s="140"/>
      <c r="BE4" s="140"/>
      <c r="BF4" s="140"/>
      <c r="BG4" s="140"/>
      <c r="BH4" s="140"/>
      <c r="BI4" s="140"/>
      <c r="BJ4" s="140">
        <v>3.8</v>
      </c>
      <c r="BK4" s="140"/>
      <c r="BL4" s="140"/>
      <c r="BM4" s="140"/>
      <c r="BN4" s="140"/>
      <c r="BO4" s="140"/>
      <c r="BP4" s="140"/>
      <c r="BQ4" s="140">
        <v>3.9</v>
      </c>
      <c r="BR4" s="140"/>
      <c r="BS4" s="140" t="s">
        <v>246</v>
      </c>
      <c r="BT4" s="140" t="s">
        <v>247</v>
      </c>
      <c r="BU4" s="140">
        <v>3.12</v>
      </c>
      <c r="BV4" s="140"/>
      <c r="BW4" s="140"/>
      <c r="BX4" s="140"/>
      <c r="BY4" s="140"/>
      <c r="BZ4" s="140"/>
      <c r="CA4" s="140"/>
      <c r="CB4" s="140"/>
      <c r="CC4" s="140"/>
      <c r="CD4" s="143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42"/>
      <c r="B5" s="142"/>
      <c r="C5" s="142"/>
      <c r="D5" s="142"/>
      <c r="E5" s="142"/>
      <c r="F5" s="142"/>
      <c r="G5" s="142"/>
      <c r="H5" s="142"/>
      <c r="I5" s="140"/>
      <c r="J5" s="142" t="s">
        <v>6</v>
      </c>
      <c r="K5" s="142"/>
      <c r="L5" s="142"/>
      <c r="M5" s="142"/>
      <c r="N5" s="142" t="s">
        <v>7</v>
      </c>
      <c r="O5" s="142"/>
      <c r="P5" s="142"/>
      <c r="Q5" s="142"/>
      <c r="R5" s="142"/>
      <c r="S5" s="142" t="s">
        <v>8</v>
      </c>
      <c r="T5" s="142"/>
      <c r="U5" s="142"/>
      <c r="V5" s="142"/>
      <c r="W5" s="142"/>
      <c r="X5" s="142"/>
      <c r="Y5" s="142"/>
      <c r="Z5" s="142" t="s">
        <v>9</v>
      </c>
      <c r="AA5" s="142"/>
      <c r="AB5" s="142" t="s">
        <v>10</v>
      </c>
      <c r="AC5" s="142"/>
      <c r="AD5" s="142"/>
      <c r="AE5" s="142"/>
      <c r="AF5" s="142"/>
      <c r="AG5" s="142" t="s">
        <v>11</v>
      </c>
      <c r="AH5" s="142"/>
      <c r="AI5" s="142"/>
      <c r="AJ5" s="142"/>
      <c r="AK5" s="142"/>
      <c r="AL5" s="142"/>
      <c r="AM5" s="142"/>
      <c r="AN5" s="142"/>
      <c r="AO5" s="142"/>
      <c r="AP5" s="142" t="s">
        <v>39</v>
      </c>
      <c r="AQ5" s="142"/>
      <c r="AR5" s="142" t="s">
        <v>40</v>
      </c>
      <c r="AS5" s="142"/>
      <c r="AT5" s="140" t="s">
        <v>231</v>
      </c>
      <c r="AU5" s="140"/>
      <c r="AV5" s="140"/>
      <c r="AW5" s="140"/>
      <c r="AX5" s="140"/>
      <c r="AY5" s="140"/>
      <c r="AZ5" s="140"/>
      <c r="BA5" s="140"/>
      <c r="BB5" s="140"/>
      <c r="BC5" s="140"/>
      <c r="BD5" s="140"/>
      <c r="BE5" s="140"/>
      <c r="BF5" s="140"/>
      <c r="BG5" s="140"/>
      <c r="BH5" s="140"/>
      <c r="BI5" s="140"/>
      <c r="BJ5" s="140"/>
      <c r="BK5" s="140"/>
      <c r="BL5" s="140"/>
      <c r="BM5" s="140"/>
      <c r="BN5" s="140"/>
      <c r="BO5" s="140"/>
      <c r="BP5" s="140"/>
      <c r="BQ5" s="140"/>
      <c r="BR5" s="140"/>
      <c r="BS5" s="140"/>
      <c r="BT5" s="140"/>
      <c r="BU5" s="140"/>
      <c r="BV5" s="140"/>
      <c r="BW5" s="140"/>
      <c r="BX5" s="140"/>
      <c r="BY5" s="140"/>
      <c r="BZ5" s="140"/>
      <c r="CA5" s="140"/>
      <c r="CB5" s="140"/>
      <c r="CC5" s="140"/>
      <c r="CD5" s="143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42"/>
      <c r="B6" s="142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41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41"/>
      <c r="BT6" s="141"/>
      <c r="BU6" s="4" t="s">
        <v>248</v>
      </c>
      <c r="BV6" s="4" t="s">
        <v>249</v>
      </c>
      <c r="BW6" s="141"/>
      <c r="BX6" s="3">
        <v>5.0999999999999996</v>
      </c>
      <c r="BY6" s="3">
        <v>5.2</v>
      </c>
      <c r="BZ6" s="140"/>
      <c r="CA6" s="140"/>
      <c r="CB6" s="140"/>
      <c r="CC6" s="140"/>
      <c r="CD6" s="143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1">
        <v>10</v>
      </c>
      <c r="AU8" s="41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2">
        <v>2.5</v>
      </c>
      <c r="AU67" s="42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8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9" sqref="C9"/>
    </sheetView>
  </sheetViews>
  <sheetFormatPr defaultColWidth="9.28515625" defaultRowHeight="21" x14ac:dyDescent="0.25"/>
  <cols>
    <col min="1" max="1" width="10.28515625" style="19" customWidth="1"/>
    <col min="2" max="2" width="20.140625" style="19" bestFit="1" customWidth="1"/>
    <col min="3" max="3" width="11.28515625" style="19" bestFit="1" customWidth="1"/>
    <col min="4" max="4" width="12.7109375" style="19" bestFit="1" customWidth="1"/>
    <col min="5" max="5" width="9.5703125" style="19" customWidth="1"/>
    <col min="6" max="6" width="9.85546875" style="19" customWidth="1"/>
    <col min="7" max="7" width="9.140625" style="19" customWidth="1"/>
    <col min="8" max="8" width="9.7109375" style="19" customWidth="1"/>
    <col min="9" max="9" width="9.140625" style="19" customWidth="1"/>
    <col min="10" max="10" width="9.85546875" style="19" customWidth="1"/>
    <col min="11" max="11" width="9.7109375" style="19" customWidth="1"/>
    <col min="12" max="12" width="9.5703125" style="19" customWidth="1"/>
    <col min="13" max="13" width="9" style="19" customWidth="1"/>
    <col min="14" max="14" width="9.5703125" style="19" customWidth="1"/>
    <col min="15" max="15" width="19.5703125" style="74" customWidth="1"/>
    <col min="16" max="16" width="9.28515625" style="19"/>
    <col min="17" max="18" width="9.28515625" style="19" customWidth="1"/>
    <col min="19" max="20" width="10.85546875" style="19" customWidth="1"/>
    <col min="21" max="22" width="10.42578125" style="19" customWidth="1"/>
    <col min="23" max="23" width="9.28515625" style="19" customWidth="1"/>
    <col min="24" max="16384" width="9.28515625" style="19"/>
  </cols>
  <sheetData>
    <row r="1" spans="1:30" ht="21.75" thickBot="1" x14ac:dyDescent="0.3">
      <c r="A1" s="146" t="s">
        <v>401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80"/>
      <c r="Q1" s="26"/>
      <c r="R1" s="27">
        <v>1</v>
      </c>
      <c r="S1" s="28">
        <v>2</v>
      </c>
      <c r="T1" s="28">
        <v>3</v>
      </c>
      <c r="U1" s="28">
        <v>4</v>
      </c>
      <c r="V1" s="29">
        <v>5</v>
      </c>
      <c r="W1" s="26" t="s">
        <v>262</v>
      </c>
    </row>
    <row r="2" spans="1:30" x14ac:dyDescent="0.25">
      <c r="A2" s="19" t="s">
        <v>259</v>
      </c>
      <c r="B2" s="19" t="s">
        <v>263</v>
      </c>
      <c r="D2" s="19" t="s">
        <v>265</v>
      </c>
      <c r="E2" s="19" t="s">
        <v>266</v>
      </c>
      <c r="Q2" s="37" t="s">
        <v>41</v>
      </c>
      <c r="R2" s="25" t="s">
        <v>272</v>
      </c>
      <c r="S2" s="35" t="s">
        <v>273</v>
      </c>
      <c r="T2" s="35" t="s">
        <v>274</v>
      </c>
      <c r="U2" s="35" t="s">
        <v>275</v>
      </c>
      <c r="V2" s="36" t="s">
        <v>276</v>
      </c>
      <c r="W2" s="32">
        <v>1</v>
      </c>
      <c r="Y2" s="19">
        <v>81</v>
      </c>
      <c r="Z2" s="19">
        <v>81</v>
      </c>
      <c r="AA2" s="19">
        <v>86</v>
      </c>
      <c r="AB2" s="19">
        <v>91</v>
      </c>
      <c r="AC2" s="19">
        <v>96</v>
      </c>
      <c r="AD2" s="19">
        <v>1</v>
      </c>
    </row>
    <row r="3" spans="1:30" x14ac:dyDescent="0.25">
      <c r="A3" s="19" t="s">
        <v>258</v>
      </c>
      <c r="B3" s="33" t="s">
        <v>264</v>
      </c>
      <c r="Q3" s="51" t="s">
        <v>42</v>
      </c>
      <c r="R3" s="52" t="s">
        <v>277</v>
      </c>
      <c r="S3" s="53" t="s">
        <v>278</v>
      </c>
      <c r="T3" s="53" t="s">
        <v>279</v>
      </c>
      <c r="U3" s="53" t="s">
        <v>280</v>
      </c>
      <c r="V3" s="54" t="s">
        <v>281</v>
      </c>
      <c r="W3" s="31">
        <v>1</v>
      </c>
      <c r="Y3" s="19">
        <v>93</v>
      </c>
      <c r="Z3" s="19">
        <v>93</v>
      </c>
      <c r="AA3" s="19">
        <v>95</v>
      </c>
      <c r="AB3" s="19">
        <v>97</v>
      </c>
      <c r="AC3" s="19">
        <v>99</v>
      </c>
      <c r="AD3" s="19">
        <v>1</v>
      </c>
    </row>
    <row r="4" spans="1:30" ht="21.75" thickBot="1" x14ac:dyDescent="0.3">
      <c r="Q4" s="50" t="s">
        <v>43</v>
      </c>
      <c r="R4" s="22">
        <v>90</v>
      </c>
      <c r="S4" s="48">
        <v>91</v>
      </c>
      <c r="T4" s="48">
        <v>92</v>
      </c>
      <c r="U4" s="48">
        <v>93</v>
      </c>
      <c r="V4" s="49">
        <v>94</v>
      </c>
      <c r="W4" s="30">
        <f t="shared" ref="W4" si="0">1/(V4-U4)</f>
        <v>1</v>
      </c>
    </row>
    <row r="5" spans="1:30" ht="21.75" thickBot="1" x14ac:dyDescent="0.3">
      <c r="A5" s="147" t="s">
        <v>0</v>
      </c>
      <c r="B5" s="148" t="s">
        <v>260</v>
      </c>
      <c r="C5" s="147" t="s">
        <v>267</v>
      </c>
      <c r="D5" s="149"/>
      <c r="E5" s="149"/>
      <c r="F5" s="150"/>
      <c r="G5" s="151" t="s">
        <v>269</v>
      </c>
      <c r="H5" s="149"/>
      <c r="I5" s="149"/>
      <c r="J5" s="148"/>
      <c r="K5" s="147" t="s">
        <v>271</v>
      </c>
      <c r="L5" s="149"/>
      <c r="M5" s="149"/>
      <c r="N5" s="150"/>
      <c r="O5" s="144" t="s">
        <v>400</v>
      </c>
    </row>
    <row r="6" spans="1:30" ht="21.75" thickBot="1" x14ac:dyDescent="0.3">
      <c r="A6" s="147"/>
      <c r="B6" s="148"/>
      <c r="C6" s="56" t="s">
        <v>261</v>
      </c>
      <c r="D6" s="47" t="s">
        <v>268</v>
      </c>
      <c r="E6" s="38" t="s">
        <v>256</v>
      </c>
      <c r="F6" s="39" t="s">
        <v>257</v>
      </c>
      <c r="G6" s="55" t="s">
        <v>261</v>
      </c>
      <c r="H6" s="38" t="s">
        <v>270</v>
      </c>
      <c r="I6" s="38" t="s">
        <v>256</v>
      </c>
      <c r="J6" s="40" t="s">
        <v>257</v>
      </c>
      <c r="K6" s="56" t="s">
        <v>261</v>
      </c>
      <c r="L6" s="38" t="s">
        <v>270</v>
      </c>
      <c r="M6" s="38" t="s">
        <v>256</v>
      </c>
      <c r="N6" s="39" t="s">
        <v>257</v>
      </c>
      <c r="O6" s="145"/>
    </row>
    <row r="7" spans="1:30" ht="21.75" thickBot="1" x14ac:dyDescent="0.4">
      <c r="A7" s="75" t="s">
        <v>58</v>
      </c>
      <c r="B7" s="76" t="s">
        <v>294</v>
      </c>
      <c r="C7" s="94">
        <v>315000</v>
      </c>
      <c r="D7" s="95">
        <v>65700</v>
      </c>
      <c r="E7" s="96">
        <f>IF(C7=0,0,IF(D7="N/A",0,IF(D7=0,0,(D7/C7)*100)))</f>
        <v>20.857142857142858</v>
      </c>
      <c r="F7" s="137">
        <f>IF(C7=0,0,IF(E7=0,1,IF(E7&gt;=$AC$2,5,IF(E7&gt;=$AB$2,4,IF(E7&gt;=$AA$2,3,IF(E7&gt;=$Z$2,2,1))))))</f>
        <v>1</v>
      </c>
      <c r="G7" s="94">
        <v>1210</v>
      </c>
      <c r="H7" s="95">
        <v>419</v>
      </c>
      <c r="I7" s="96">
        <f>IF(G7=0,0,IF(H7="N/A",0,IF(H7=0,0,(H7/G7)*100)))</f>
        <v>34.628099173553714</v>
      </c>
      <c r="J7" s="137">
        <f>IF(G7=0,0,IF(I7=0,1,IF(I7&gt;=$AC$3,5,IF(I7&gt;=$AB$3,4,IF(I7&gt;=$AA$3,3,IF(I7&gt;=$Z$3,2,1))))))</f>
        <v>1</v>
      </c>
      <c r="K7" s="94">
        <v>928</v>
      </c>
      <c r="L7" s="95">
        <v>970</v>
      </c>
      <c r="M7" s="96">
        <f>IF(K7=0,0,IF(L7="N/A",0,IF(L7=0,0,(L7/K7)*100)))</f>
        <v>104.52586206896552</v>
      </c>
      <c r="N7" s="97">
        <f>IF(K7=0,0,IF(M7=0,1,IF(M7&gt;=$V$4,5,IF(M7&gt;=$U$4,4+((M7-$U$4)*$W$4),IF(M7&gt;=$T$4,3+((M7-$T$4)*$W$4),IF(M7&gt;=$S$4,2+((M7-$S$4)*$W$4),IF(M7&gt;=$R$4,1+((M7-$R$4)*$W$4),1)))))))</f>
        <v>5</v>
      </c>
      <c r="O7" s="83"/>
    </row>
    <row r="8" spans="1:30" ht="21.75" thickBot="1" x14ac:dyDescent="0.4">
      <c r="A8" s="77" t="s">
        <v>295</v>
      </c>
      <c r="B8" s="78" t="s">
        <v>84</v>
      </c>
      <c r="C8" s="98">
        <v>80000</v>
      </c>
      <c r="D8" s="99">
        <v>88412</v>
      </c>
      <c r="E8" s="100">
        <f t="shared" ref="E8:E71" si="1">IF(C8=0,0,IF(D8="N/A",0,IF(D8=0,0,(D8/C8)*100)))</f>
        <v>110.51500000000001</v>
      </c>
      <c r="F8" s="101">
        <f t="shared" ref="F8:F71" si="2">IF(C8=0,0,IF(E8=0,1,IF(E8&gt;=$AC$2,5,IF(E8&gt;=$AB$2,4,IF(E8&gt;=$AA$2,3,IF(E8&gt;=$Z$2,2,1))))))</f>
        <v>5</v>
      </c>
      <c r="G8" s="98">
        <v>270</v>
      </c>
      <c r="H8" s="99">
        <v>275</v>
      </c>
      <c r="I8" s="100">
        <f t="shared" ref="I8:I71" si="3">IF(G8=0,0,IF(H8="N/A",0,IF(H8=0,0,(H8/G8)*100)))</f>
        <v>101.85185185185186</v>
      </c>
      <c r="J8" s="101">
        <f t="shared" ref="J8:J71" si="4">IF(G8=0,0,IF(I8=0,1,IF(I8&gt;=$AC$3,5,IF(I8&gt;=$AB$3,4,IF(I8&gt;=$AA$3,3,IF(I8&gt;=$Z$3,2,1))))))</f>
        <v>5</v>
      </c>
      <c r="K8" s="98">
        <v>230</v>
      </c>
      <c r="L8" s="99">
        <v>244</v>
      </c>
      <c r="M8" s="100">
        <f t="shared" ref="M8:M71" si="5">IF(K8=0,0,IF(L8="N/A",0,IF(L8=0,0,(L8/K8)*100)))</f>
        <v>106.08695652173914</v>
      </c>
      <c r="N8" s="101">
        <f t="shared" ref="N8:N71" si="6">IF(K8=0,0,IF(M8=0,1,IF(M8&gt;=$V$4,5,IF(M8&gt;=$U$4,4+((M8-$U$4)*$W$4),IF(M8&gt;=$T$4,3+((M8-$T$4)*$W$4),IF(M8&gt;=$S$4,2+((M8-$S$4)*$W$4),IF(M8&gt;=$R$4,1+((M8-$R$4)*$W$4),1)))))))</f>
        <v>5</v>
      </c>
      <c r="O8" s="84"/>
    </row>
    <row r="9" spans="1:30" ht="21.75" thickBot="1" x14ac:dyDescent="0.4">
      <c r="A9" s="75" t="s">
        <v>296</v>
      </c>
      <c r="B9" s="76" t="s">
        <v>297</v>
      </c>
      <c r="C9" s="102">
        <v>4700</v>
      </c>
      <c r="D9" s="103">
        <v>6047</v>
      </c>
      <c r="E9" s="104">
        <f t="shared" si="1"/>
        <v>128.65957446808511</v>
      </c>
      <c r="F9" s="105">
        <f t="shared" si="2"/>
        <v>5</v>
      </c>
      <c r="G9" s="102">
        <v>28</v>
      </c>
      <c r="H9" s="103">
        <v>40</v>
      </c>
      <c r="I9" s="104">
        <f t="shared" si="3"/>
        <v>142.85714285714286</v>
      </c>
      <c r="J9" s="105">
        <f t="shared" si="4"/>
        <v>5</v>
      </c>
      <c r="K9" s="102">
        <v>28</v>
      </c>
      <c r="L9" s="103">
        <v>35</v>
      </c>
      <c r="M9" s="104">
        <f t="shared" si="5"/>
        <v>125</v>
      </c>
      <c r="N9" s="105">
        <f t="shared" si="6"/>
        <v>5</v>
      </c>
      <c r="O9" s="83"/>
    </row>
    <row r="10" spans="1:30" x14ac:dyDescent="0.35">
      <c r="A10" s="25" t="s">
        <v>298</v>
      </c>
      <c r="B10" s="24" t="s">
        <v>74</v>
      </c>
      <c r="C10" s="106">
        <v>6000</v>
      </c>
      <c r="D10" s="107">
        <v>7297</v>
      </c>
      <c r="E10" s="108">
        <f t="shared" si="1"/>
        <v>121.61666666666666</v>
      </c>
      <c r="F10" s="109">
        <f t="shared" si="2"/>
        <v>5</v>
      </c>
      <c r="G10" s="106">
        <v>23</v>
      </c>
      <c r="H10" s="107">
        <v>24</v>
      </c>
      <c r="I10" s="108">
        <f t="shared" si="3"/>
        <v>104.34782608695652</v>
      </c>
      <c r="J10" s="109">
        <f t="shared" si="4"/>
        <v>5</v>
      </c>
      <c r="K10" s="106">
        <v>19</v>
      </c>
      <c r="L10" s="107">
        <v>19</v>
      </c>
      <c r="M10" s="108">
        <f t="shared" si="5"/>
        <v>100</v>
      </c>
      <c r="N10" s="109">
        <f t="shared" si="6"/>
        <v>5</v>
      </c>
      <c r="O10" s="85"/>
    </row>
    <row r="11" spans="1:30" x14ac:dyDescent="0.35">
      <c r="A11" s="21" t="s">
        <v>299</v>
      </c>
      <c r="B11" s="20" t="s">
        <v>154</v>
      </c>
      <c r="C11" s="110">
        <v>2000</v>
      </c>
      <c r="D11" s="111">
        <v>5218</v>
      </c>
      <c r="E11" s="112">
        <f t="shared" si="1"/>
        <v>260.89999999999998</v>
      </c>
      <c r="F11" s="113">
        <f t="shared" si="2"/>
        <v>5</v>
      </c>
      <c r="G11" s="110">
        <v>13</v>
      </c>
      <c r="H11" s="111">
        <v>16</v>
      </c>
      <c r="I11" s="112">
        <f t="shared" si="3"/>
        <v>123.07692307692308</v>
      </c>
      <c r="J11" s="113">
        <f t="shared" si="4"/>
        <v>5</v>
      </c>
      <c r="K11" s="110">
        <v>11</v>
      </c>
      <c r="L11" s="111">
        <v>23</v>
      </c>
      <c r="M11" s="112">
        <f t="shared" si="5"/>
        <v>209.09090909090909</v>
      </c>
      <c r="N11" s="113">
        <f t="shared" si="6"/>
        <v>5</v>
      </c>
      <c r="O11" s="57"/>
    </row>
    <row r="12" spans="1:30" ht="21.75" thickBot="1" x14ac:dyDescent="0.4">
      <c r="A12" s="22" t="s">
        <v>300</v>
      </c>
      <c r="B12" s="23" t="s">
        <v>160</v>
      </c>
      <c r="C12" s="122">
        <v>1400</v>
      </c>
      <c r="D12" s="123">
        <v>1661</v>
      </c>
      <c r="E12" s="124">
        <f t="shared" si="1"/>
        <v>118.64285714285714</v>
      </c>
      <c r="F12" s="125">
        <f t="shared" si="2"/>
        <v>5</v>
      </c>
      <c r="G12" s="122">
        <v>7</v>
      </c>
      <c r="H12" s="123">
        <v>7</v>
      </c>
      <c r="I12" s="124">
        <f t="shared" si="3"/>
        <v>100</v>
      </c>
      <c r="J12" s="125">
        <f t="shared" si="4"/>
        <v>5</v>
      </c>
      <c r="K12" s="122">
        <v>2</v>
      </c>
      <c r="L12" s="123">
        <v>8</v>
      </c>
      <c r="M12" s="124">
        <f t="shared" si="5"/>
        <v>400</v>
      </c>
      <c r="N12" s="125">
        <f t="shared" si="6"/>
        <v>5</v>
      </c>
      <c r="O12" s="86"/>
    </row>
    <row r="13" spans="1:30" ht="21.75" thickBot="1" x14ac:dyDescent="0.4">
      <c r="A13" s="75" t="s">
        <v>301</v>
      </c>
      <c r="B13" s="76" t="s">
        <v>302</v>
      </c>
      <c r="C13" s="102">
        <v>220000</v>
      </c>
      <c r="D13" s="103">
        <v>252585</v>
      </c>
      <c r="E13" s="104">
        <f t="shared" si="1"/>
        <v>114.81136363636364</v>
      </c>
      <c r="F13" s="105">
        <f t="shared" si="2"/>
        <v>5</v>
      </c>
      <c r="G13" s="102">
        <v>800</v>
      </c>
      <c r="H13" s="103">
        <v>796</v>
      </c>
      <c r="I13" s="104">
        <f t="shared" si="3"/>
        <v>99.5</v>
      </c>
      <c r="J13" s="105">
        <f t="shared" si="4"/>
        <v>5</v>
      </c>
      <c r="K13" s="102">
        <v>739</v>
      </c>
      <c r="L13" s="103">
        <v>886</v>
      </c>
      <c r="M13" s="104">
        <f t="shared" si="5"/>
        <v>119.89174560216509</v>
      </c>
      <c r="N13" s="105">
        <f t="shared" si="6"/>
        <v>5</v>
      </c>
      <c r="O13" s="83"/>
    </row>
    <row r="14" spans="1:30" x14ac:dyDescent="0.35">
      <c r="A14" s="25" t="s">
        <v>303</v>
      </c>
      <c r="B14" s="24" t="s">
        <v>88</v>
      </c>
      <c r="C14" s="106">
        <v>47000</v>
      </c>
      <c r="D14" s="107">
        <v>53010</v>
      </c>
      <c r="E14" s="108">
        <f t="shared" si="1"/>
        <v>112.78723404255319</v>
      </c>
      <c r="F14" s="109">
        <f t="shared" si="2"/>
        <v>5</v>
      </c>
      <c r="G14" s="106">
        <v>160</v>
      </c>
      <c r="H14" s="107">
        <v>160</v>
      </c>
      <c r="I14" s="108">
        <f t="shared" si="3"/>
        <v>100</v>
      </c>
      <c r="J14" s="109">
        <f t="shared" si="4"/>
        <v>5</v>
      </c>
      <c r="K14" s="106">
        <v>115</v>
      </c>
      <c r="L14" s="107">
        <v>145</v>
      </c>
      <c r="M14" s="108">
        <f t="shared" si="5"/>
        <v>126.08695652173914</v>
      </c>
      <c r="N14" s="109">
        <f t="shared" si="6"/>
        <v>5</v>
      </c>
      <c r="O14" s="85"/>
    </row>
    <row r="15" spans="1:30" ht="21.75" thickBot="1" x14ac:dyDescent="0.4">
      <c r="A15" s="22" t="s">
        <v>304</v>
      </c>
      <c r="B15" s="23" t="s">
        <v>92</v>
      </c>
      <c r="C15" s="114">
        <v>2800</v>
      </c>
      <c r="D15" s="115">
        <v>3317</v>
      </c>
      <c r="E15" s="116">
        <f t="shared" si="1"/>
        <v>118.46428571428571</v>
      </c>
      <c r="F15" s="117">
        <f t="shared" si="2"/>
        <v>5</v>
      </c>
      <c r="G15" s="114">
        <v>17</v>
      </c>
      <c r="H15" s="115">
        <v>17</v>
      </c>
      <c r="I15" s="116">
        <f t="shared" si="3"/>
        <v>100</v>
      </c>
      <c r="J15" s="117">
        <f t="shared" si="4"/>
        <v>5</v>
      </c>
      <c r="K15" s="114">
        <v>10</v>
      </c>
      <c r="L15" s="115">
        <v>13</v>
      </c>
      <c r="M15" s="116">
        <f t="shared" si="5"/>
        <v>130</v>
      </c>
      <c r="N15" s="117">
        <f t="shared" si="6"/>
        <v>5</v>
      </c>
      <c r="O15" s="86"/>
    </row>
    <row r="16" spans="1:30" ht="21.75" thickBot="1" x14ac:dyDescent="0.4">
      <c r="A16" s="75" t="s">
        <v>305</v>
      </c>
      <c r="B16" s="76" t="s">
        <v>306</v>
      </c>
      <c r="C16" s="102">
        <v>20000</v>
      </c>
      <c r="D16" s="103">
        <v>37711</v>
      </c>
      <c r="E16" s="104">
        <f t="shared" si="1"/>
        <v>188.55500000000001</v>
      </c>
      <c r="F16" s="105">
        <f t="shared" si="2"/>
        <v>5</v>
      </c>
      <c r="G16" s="102">
        <v>112</v>
      </c>
      <c r="H16" s="103">
        <v>116</v>
      </c>
      <c r="I16" s="104">
        <f t="shared" si="3"/>
        <v>103.57142857142858</v>
      </c>
      <c r="J16" s="105">
        <f t="shared" si="4"/>
        <v>5</v>
      </c>
      <c r="K16" s="102">
        <v>82</v>
      </c>
      <c r="L16" s="103">
        <v>102</v>
      </c>
      <c r="M16" s="104">
        <f t="shared" si="5"/>
        <v>124.39024390243902</v>
      </c>
      <c r="N16" s="105">
        <f t="shared" si="6"/>
        <v>5</v>
      </c>
      <c r="O16" s="87"/>
    </row>
    <row r="17" spans="1:15" x14ac:dyDescent="0.35">
      <c r="A17" s="25" t="s">
        <v>307</v>
      </c>
      <c r="B17" s="24" t="s">
        <v>102</v>
      </c>
      <c r="C17" s="126">
        <v>6500</v>
      </c>
      <c r="D17" s="127">
        <v>9934</v>
      </c>
      <c r="E17" s="128">
        <f t="shared" si="1"/>
        <v>152.83076923076925</v>
      </c>
      <c r="F17" s="129">
        <f t="shared" si="2"/>
        <v>5</v>
      </c>
      <c r="G17" s="126">
        <v>54</v>
      </c>
      <c r="H17" s="127">
        <v>55</v>
      </c>
      <c r="I17" s="128">
        <f t="shared" si="3"/>
        <v>101.85185185185186</v>
      </c>
      <c r="J17" s="129">
        <f t="shared" si="4"/>
        <v>5</v>
      </c>
      <c r="K17" s="126">
        <v>47</v>
      </c>
      <c r="L17" s="127">
        <v>53</v>
      </c>
      <c r="M17" s="128">
        <f t="shared" si="5"/>
        <v>112.7659574468085</v>
      </c>
      <c r="N17" s="129">
        <f t="shared" si="6"/>
        <v>5</v>
      </c>
      <c r="O17" s="130"/>
    </row>
    <row r="18" spans="1:15" x14ac:dyDescent="0.35">
      <c r="A18" s="21" t="s">
        <v>308</v>
      </c>
      <c r="B18" s="20" t="s">
        <v>96</v>
      </c>
      <c r="C18" s="131">
        <v>11500</v>
      </c>
      <c r="D18" s="132">
        <v>12226</v>
      </c>
      <c r="E18" s="133">
        <f t="shared" si="1"/>
        <v>106.31304347826087</v>
      </c>
      <c r="F18" s="134">
        <f t="shared" si="2"/>
        <v>5</v>
      </c>
      <c r="G18" s="131">
        <v>67</v>
      </c>
      <c r="H18" s="132">
        <v>78</v>
      </c>
      <c r="I18" s="133">
        <f t="shared" si="3"/>
        <v>116.4179104477612</v>
      </c>
      <c r="J18" s="134">
        <f t="shared" si="4"/>
        <v>5</v>
      </c>
      <c r="K18" s="131">
        <v>69</v>
      </c>
      <c r="L18" s="132">
        <v>66</v>
      </c>
      <c r="M18" s="133">
        <f t="shared" si="5"/>
        <v>95.652173913043484</v>
      </c>
      <c r="N18" s="134">
        <f t="shared" si="6"/>
        <v>5</v>
      </c>
      <c r="O18" s="135"/>
    </row>
    <row r="19" spans="1:15" ht="21.75" thickBot="1" x14ac:dyDescent="0.4">
      <c r="A19" s="22" t="s">
        <v>309</v>
      </c>
      <c r="B19" s="23" t="s">
        <v>100</v>
      </c>
      <c r="C19" s="122">
        <v>7000</v>
      </c>
      <c r="D19" s="123">
        <v>20244</v>
      </c>
      <c r="E19" s="124">
        <f t="shared" si="1"/>
        <v>289.2</v>
      </c>
      <c r="F19" s="125">
        <f t="shared" si="2"/>
        <v>5</v>
      </c>
      <c r="G19" s="122">
        <v>44</v>
      </c>
      <c r="H19" s="123">
        <v>53</v>
      </c>
      <c r="I19" s="124">
        <f t="shared" si="3"/>
        <v>120.45454545454545</v>
      </c>
      <c r="J19" s="125">
        <f t="shared" si="4"/>
        <v>5</v>
      </c>
      <c r="K19" s="122">
        <v>38</v>
      </c>
      <c r="L19" s="123">
        <v>46</v>
      </c>
      <c r="M19" s="124">
        <f t="shared" si="5"/>
        <v>121.05263157894737</v>
      </c>
      <c r="N19" s="125">
        <f t="shared" si="6"/>
        <v>5</v>
      </c>
      <c r="O19" s="136"/>
    </row>
    <row r="20" spans="1:15" ht="21.75" thickBot="1" x14ac:dyDescent="0.4">
      <c r="A20" s="75" t="s">
        <v>310</v>
      </c>
      <c r="B20" s="76" t="s">
        <v>311</v>
      </c>
      <c r="C20" s="102">
        <v>108000</v>
      </c>
      <c r="D20" s="103">
        <v>110984</v>
      </c>
      <c r="E20" s="104">
        <f t="shared" si="1"/>
        <v>102.76296296296297</v>
      </c>
      <c r="F20" s="105">
        <f t="shared" si="2"/>
        <v>5</v>
      </c>
      <c r="G20" s="102">
        <v>215</v>
      </c>
      <c r="H20" s="103">
        <v>258</v>
      </c>
      <c r="I20" s="104">
        <f t="shared" si="3"/>
        <v>120</v>
      </c>
      <c r="J20" s="105">
        <f t="shared" si="4"/>
        <v>5</v>
      </c>
      <c r="K20" s="102">
        <v>185</v>
      </c>
      <c r="L20" s="103">
        <v>216</v>
      </c>
      <c r="M20" s="104">
        <f t="shared" si="5"/>
        <v>116.75675675675676</v>
      </c>
      <c r="N20" s="105">
        <f t="shared" si="6"/>
        <v>5</v>
      </c>
      <c r="O20" s="87"/>
    </row>
    <row r="21" spans="1:15" x14ac:dyDescent="0.25">
      <c r="A21" s="25" t="s">
        <v>312</v>
      </c>
      <c r="B21" s="24" t="s">
        <v>110</v>
      </c>
      <c r="C21" s="106">
        <v>5000</v>
      </c>
      <c r="D21" s="107">
        <v>4788</v>
      </c>
      <c r="E21" s="108">
        <f t="shared" si="1"/>
        <v>95.76</v>
      </c>
      <c r="F21" s="109">
        <f t="shared" si="2"/>
        <v>4</v>
      </c>
      <c r="G21" s="106">
        <v>18</v>
      </c>
      <c r="H21" s="107">
        <v>18</v>
      </c>
      <c r="I21" s="108">
        <f t="shared" si="3"/>
        <v>100</v>
      </c>
      <c r="J21" s="109">
        <f t="shared" si="4"/>
        <v>5</v>
      </c>
      <c r="K21" s="106">
        <v>10</v>
      </c>
      <c r="L21" s="107">
        <v>17</v>
      </c>
      <c r="M21" s="108">
        <f t="shared" si="5"/>
        <v>170</v>
      </c>
      <c r="N21" s="109">
        <f t="shared" si="6"/>
        <v>5</v>
      </c>
      <c r="O21" s="91"/>
    </row>
    <row r="22" spans="1:15" x14ac:dyDescent="0.35">
      <c r="A22" s="21" t="s">
        <v>313</v>
      </c>
      <c r="B22" s="20" t="s">
        <v>116</v>
      </c>
      <c r="C22" s="110">
        <v>2000</v>
      </c>
      <c r="D22" s="111">
        <v>2224</v>
      </c>
      <c r="E22" s="112">
        <f t="shared" si="1"/>
        <v>111.20000000000002</v>
      </c>
      <c r="F22" s="113">
        <f t="shared" si="2"/>
        <v>5</v>
      </c>
      <c r="G22" s="110">
        <v>20</v>
      </c>
      <c r="H22" s="111">
        <v>5</v>
      </c>
      <c r="I22" s="112">
        <f t="shared" si="3"/>
        <v>25</v>
      </c>
      <c r="J22" s="138">
        <f t="shared" si="4"/>
        <v>1</v>
      </c>
      <c r="K22" s="110">
        <v>14</v>
      </c>
      <c r="L22" s="111">
        <v>14</v>
      </c>
      <c r="M22" s="112">
        <f t="shared" si="5"/>
        <v>100</v>
      </c>
      <c r="N22" s="113">
        <f t="shared" si="6"/>
        <v>5</v>
      </c>
      <c r="O22" s="89"/>
    </row>
    <row r="23" spans="1:15" ht="21.75" thickBot="1" x14ac:dyDescent="0.4">
      <c r="A23" s="22" t="s">
        <v>314</v>
      </c>
      <c r="B23" s="23" t="s">
        <v>114</v>
      </c>
      <c r="C23" s="114">
        <v>4000</v>
      </c>
      <c r="D23" s="115">
        <v>5943</v>
      </c>
      <c r="E23" s="116">
        <f t="shared" si="1"/>
        <v>148.57499999999999</v>
      </c>
      <c r="F23" s="117">
        <f t="shared" si="2"/>
        <v>5</v>
      </c>
      <c r="G23" s="114">
        <v>24</v>
      </c>
      <c r="H23" s="115">
        <v>29</v>
      </c>
      <c r="I23" s="116">
        <f t="shared" si="3"/>
        <v>120.83333333333333</v>
      </c>
      <c r="J23" s="117">
        <f t="shared" si="4"/>
        <v>5</v>
      </c>
      <c r="K23" s="114">
        <v>24</v>
      </c>
      <c r="L23" s="115">
        <v>24</v>
      </c>
      <c r="M23" s="116">
        <f t="shared" si="5"/>
        <v>100</v>
      </c>
      <c r="N23" s="117">
        <f t="shared" si="6"/>
        <v>5</v>
      </c>
      <c r="O23" s="90"/>
    </row>
    <row r="24" spans="1:15" ht="21.75" thickBot="1" x14ac:dyDescent="0.4">
      <c r="A24" s="75" t="s">
        <v>315</v>
      </c>
      <c r="B24" s="76" t="s">
        <v>316</v>
      </c>
      <c r="C24" s="102">
        <v>8715</v>
      </c>
      <c r="D24" s="103">
        <v>24869</v>
      </c>
      <c r="E24" s="104">
        <f t="shared" si="1"/>
        <v>285.35857716580608</v>
      </c>
      <c r="F24" s="105">
        <f t="shared" si="2"/>
        <v>5</v>
      </c>
      <c r="G24" s="102">
        <v>68</v>
      </c>
      <c r="H24" s="103">
        <v>69</v>
      </c>
      <c r="I24" s="104">
        <f t="shared" si="3"/>
        <v>101.47058823529412</v>
      </c>
      <c r="J24" s="105">
        <f t="shared" si="4"/>
        <v>5</v>
      </c>
      <c r="K24" s="102">
        <v>68</v>
      </c>
      <c r="L24" s="103">
        <v>91</v>
      </c>
      <c r="M24" s="104">
        <f t="shared" si="5"/>
        <v>133.8235294117647</v>
      </c>
      <c r="N24" s="105">
        <f t="shared" si="6"/>
        <v>5</v>
      </c>
      <c r="O24" s="87"/>
    </row>
    <row r="25" spans="1:15" x14ac:dyDescent="0.35">
      <c r="A25" s="25" t="s">
        <v>317</v>
      </c>
      <c r="B25" s="24" t="s">
        <v>120</v>
      </c>
      <c r="C25" s="126">
        <v>1285</v>
      </c>
      <c r="D25" s="127">
        <v>4445</v>
      </c>
      <c r="E25" s="128">
        <f t="shared" si="1"/>
        <v>345.91439688715957</v>
      </c>
      <c r="F25" s="129">
        <f t="shared" si="2"/>
        <v>5</v>
      </c>
      <c r="G25" s="126">
        <v>12</v>
      </c>
      <c r="H25" s="127">
        <v>21</v>
      </c>
      <c r="I25" s="128">
        <f t="shared" si="3"/>
        <v>175</v>
      </c>
      <c r="J25" s="129">
        <f t="shared" si="4"/>
        <v>5</v>
      </c>
      <c r="K25" s="126">
        <v>10</v>
      </c>
      <c r="L25" s="127">
        <v>12</v>
      </c>
      <c r="M25" s="128">
        <f t="shared" si="5"/>
        <v>120</v>
      </c>
      <c r="N25" s="129">
        <f t="shared" si="6"/>
        <v>5</v>
      </c>
      <c r="O25" s="130"/>
    </row>
    <row r="26" spans="1:15" x14ac:dyDescent="0.35">
      <c r="A26" s="21" t="s">
        <v>318</v>
      </c>
      <c r="B26" s="20" t="s">
        <v>140</v>
      </c>
      <c r="C26" s="131">
        <v>800</v>
      </c>
      <c r="D26" s="132">
        <v>2264</v>
      </c>
      <c r="E26" s="133">
        <f t="shared" si="1"/>
        <v>283</v>
      </c>
      <c r="F26" s="134">
        <f t="shared" si="2"/>
        <v>5</v>
      </c>
      <c r="G26" s="131">
        <v>11</v>
      </c>
      <c r="H26" s="132">
        <v>11</v>
      </c>
      <c r="I26" s="133">
        <f t="shared" si="3"/>
        <v>100</v>
      </c>
      <c r="J26" s="134">
        <f t="shared" si="4"/>
        <v>5</v>
      </c>
      <c r="K26" s="131">
        <v>9</v>
      </c>
      <c r="L26" s="132">
        <v>13</v>
      </c>
      <c r="M26" s="133">
        <f t="shared" si="5"/>
        <v>144.44444444444443</v>
      </c>
      <c r="N26" s="134">
        <f t="shared" si="6"/>
        <v>5</v>
      </c>
      <c r="O26" s="135"/>
    </row>
    <row r="27" spans="1:15" x14ac:dyDescent="0.35">
      <c r="A27" s="21" t="s">
        <v>319</v>
      </c>
      <c r="B27" s="20" t="s">
        <v>128</v>
      </c>
      <c r="C27" s="131">
        <v>900</v>
      </c>
      <c r="D27" s="132">
        <v>4327</v>
      </c>
      <c r="E27" s="133">
        <f t="shared" si="1"/>
        <v>480.77777777777777</v>
      </c>
      <c r="F27" s="134">
        <f t="shared" si="2"/>
        <v>5</v>
      </c>
      <c r="G27" s="131">
        <v>8</v>
      </c>
      <c r="H27" s="132">
        <v>8</v>
      </c>
      <c r="I27" s="133">
        <f t="shared" si="3"/>
        <v>100</v>
      </c>
      <c r="J27" s="134">
        <f t="shared" si="4"/>
        <v>5</v>
      </c>
      <c r="K27" s="131">
        <v>8</v>
      </c>
      <c r="L27" s="132">
        <v>8</v>
      </c>
      <c r="M27" s="133">
        <f t="shared" si="5"/>
        <v>100</v>
      </c>
      <c r="N27" s="134">
        <f t="shared" si="6"/>
        <v>5</v>
      </c>
      <c r="O27" s="135"/>
    </row>
    <row r="28" spans="1:15" ht="21.75" thickBot="1" x14ac:dyDescent="0.4">
      <c r="A28" s="22" t="s">
        <v>320</v>
      </c>
      <c r="B28" s="23" t="s">
        <v>134</v>
      </c>
      <c r="C28" s="122">
        <v>1500</v>
      </c>
      <c r="D28" s="123">
        <v>3572</v>
      </c>
      <c r="E28" s="124">
        <f t="shared" si="1"/>
        <v>238.13333333333335</v>
      </c>
      <c r="F28" s="125">
        <f t="shared" si="2"/>
        <v>5</v>
      </c>
      <c r="G28" s="122">
        <v>14</v>
      </c>
      <c r="H28" s="123">
        <v>20</v>
      </c>
      <c r="I28" s="124">
        <f t="shared" si="3"/>
        <v>142.85714285714286</v>
      </c>
      <c r="J28" s="125">
        <f t="shared" si="4"/>
        <v>5</v>
      </c>
      <c r="K28" s="122">
        <v>14</v>
      </c>
      <c r="L28" s="123">
        <v>19</v>
      </c>
      <c r="M28" s="124">
        <f t="shared" si="5"/>
        <v>135.71428571428572</v>
      </c>
      <c r="N28" s="125">
        <f t="shared" si="6"/>
        <v>5</v>
      </c>
      <c r="O28" s="136"/>
    </row>
    <row r="29" spans="1:15" ht="21.75" thickBot="1" x14ac:dyDescent="0.4">
      <c r="A29" s="75" t="s">
        <v>321</v>
      </c>
      <c r="B29" s="76" t="s">
        <v>322</v>
      </c>
      <c r="C29" s="102">
        <v>6000</v>
      </c>
      <c r="D29" s="103">
        <v>13746</v>
      </c>
      <c r="E29" s="104">
        <f t="shared" si="1"/>
        <v>229.1</v>
      </c>
      <c r="F29" s="105">
        <f t="shared" si="2"/>
        <v>5</v>
      </c>
      <c r="G29" s="102">
        <v>35</v>
      </c>
      <c r="H29" s="103">
        <v>39</v>
      </c>
      <c r="I29" s="104">
        <f t="shared" si="3"/>
        <v>111.42857142857143</v>
      </c>
      <c r="J29" s="105">
        <f t="shared" si="4"/>
        <v>5</v>
      </c>
      <c r="K29" s="102">
        <v>32</v>
      </c>
      <c r="L29" s="103">
        <v>34</v>
      </c>
      <c r="M29" s="104">
        <f t="shared" si="5"/>
        <v>106.25</v>
      </c>
      <c r="N29" s="105">
        <f t="shared" si="6"/>
        <v>5</v>
      </c>
      <c r="O29" s="87"/>
    </row>
    <row r="30" spans="1:15" x14ac:dyDescent="0.35">
      <c r="A30" s="25" t="s">
        <v>323</v>
      </c>
      <c r="B30" s="24" t="s">
        <v>146</v>
      </c>
      <c r="C30" s="126">
        <v>900</v>
      </c>
      <c r="D30" s="127">
        <v>1788</v>
      </c>
      <c r="E30" s="128">
        <f t="shared" si="1"/>
        <v>198.66666666666666</v>
      </c>
      <c r="F30" s="129">
        <f t="shared" si="2"/>
        <v>5</v>
      </c>
      <c r="G30" s="126">
        <v>13</v>
      </c>
      <c r="H30" s="127">
        <v>14</v>
      </c>
      <c r="I30" s="128">
        <f t="shared" si="3"/>
        <v>107.69230769230769</v>
      </c>
      <c r="J30" s="129">
        <f t="shared" si="4"/>
        <v>5</v>
      </c>
      <c r="K30" s="126">
        <v>15</v>
      </c>
      <c r="L30" s="127">
        <v>34</v>
      </c>
      <c r="M30" s="128">
        <f t="shared" si="5"/>
        <v>226.66666666666666</v>
      </c>
      <c r="N30" s="129">
        <f t="shared" si="6"/>
        <v>5</v>
      </c>
      <c r="O30" s="130"/>
    </row>
    <row r="31" spans="1:15" x14ac:dyDescent="0.35">
      <c r="A31" s="21" t="s">
        <v>324</v>
      </c>
      <c r="B31" s="20" t="s">
        <v>148</v>
      </c>
      <c r="C31" s="131">
        <v>10</v>
      </c>
      <c r="D31" s="132">
        <v>14</v>
      </c>
      <c r="E31" s="133">
        <f t="shared" si="1"/>
        <v>140</v>
      </c>
      <c r="F31" s="134">
        <f t="shared" si="2"/>
        <v>5</v>
      </c>
      <c r="G31" s="131">
        <v>1</v>
      </c>
      <c r="H31" s="132">
        <v>1</v>
      </c>
      <c r="I31" s="133">
        <f t="shared" si="3"/>
        <v>100</v>
      </c>
      <c r="J31" s="134">
        <f t="shared" si="4"/>
        <v>5</v>
      </c>
      <c r="K31" s="131">
        <v>1</v>
      </c>
      <c r="L31" s="132">
        <v>1</v>
      </c>
      <c r="M31" s="133">
        <f t="shared" si="5"/>
        <v>100</v>
      </c>
      <c r="N31" s="134">
        <f t="shared" si="6"/>
        <v>5</v>
      </c>
      <c r="O31" s="135"/>
    </row>
    <row r="32" spans="1:15" x14ac:dyDescent="0.35">
      <c r="A32" s="21" t="s">
        <v>325</v>
      </c>
      <c r="B32" s="20" t="s">
        <v>144</v>
      </c>
      <c r="C32" s="131">
        <v>2000</v>
      </c>
      <c r="D32" s="132">
        <v>3505</v>
      </c>
      <c r="E32" s="133">
        <f t="shared" si="1"/>
        <v>175.25</v>
      </c>
      <c r="F32" s="134">
        <f t="shared" si="2"/>
        <v>5</v>
      </c>
      <c r="G32" s="131">
        <v>10</v>
      </c>
      <c r="H32" s="132">
        <v>11</v>
      </c>
      <c r="I32" s="133">
        <f t="shared" si="3"/>
        <v>110.00000000000001</v>
      </c>
      <c r="J32" s="134">
        <f t="shared" si="4"/>
        <v>5</v>
      </c>
      <c r="K32" s="131">
        <v>11</v>
      </c>
      <c r="L32" s="132">
        <v>16</v>
      </c>
      <c r="M32" s="133">
        <f t="shared" si="5"/>
        <v>145.45454545454547</v>
      </c>
      <c r="N32" s="134">
        <f t="shared" si="6"/>
        <v>5</v>
      </c>
      <c r="O32" s="135"/>
    </row>
    <row r="33" spans="1:15" ht="21.75" thickBot="1" x14ac:dyDescent="0.4">
      <c r="A33" s="22" t="s">
        <v>326</v>
      </c>
      <c r="B33" s="23" t="s">
        <v>142</v>
      </c>
      <c r="C33" s="122">
        <v>800</v>
      </c>
      <c r="D33" s="123">
        <v>1868</v>
      </c>
      <c r="E33" s="124">
        <f t="shared" si="1"/>
        <v>233.5</v>
      </c>
      <c r="F33" s="125">
        <f t="shared" si="2"/>
        <v>5</v>
      </c>
      <c r="G33" s="122">
        <v>8</v>
      </c>
      <c r="H33" s="123">
        <v>9</v>
      </c>
      <c r="I33" s="124">
        <f t="shared" si="3"/>
        <v>112.5</v>
      </c>
      <c r="J33" s="125">
        <f t="shared" si="4"/>
        <v>5</v>
      </c>
      <c r="K33" s="122">
        <v>6</v>
      </c>
      <c r="L33" s="123">
        <v>20</v>
      </c>
      <c r="M33" s="124">
        <f t="shared" si="5"/>
        <v>333.33333333333337</v>
      </c>
      <c r="N33" s="125">
        <f t="shared" si="6"/>
        <v>5</v>
      </c>
      <c r="O33" s="136"/>
    </row>
    <row r="34" spans="1:15" ht="21.75" thickBot="1" x14ac:dyDescent="0.4">
      <c r="A34" s="75" t="s">
        <v>327</v>
      </c>
      <c r="B34" s="76" t="s">
        <v>328</v>
      </c>
      <c r="C34" s="102">
        <v>7000</v>
      </c>
      <c r="D34" s="103">
        <v>11131</v>
      </c>
      <c r="E34" s="104">
        <f t="shared" si="1"/>
        <v>159.01428571428571</v>
      </c>
      <c r="F34" s="105">
        <f t="shared" si="2"/>
        <v>5</v>
      </c>
      <c r="G34" s="102">
        <v>36</v>
      </c>
      <c r="H34" s="103">
        <v>38</v>
      </c>
      <c r="I34" s="104">
        <f t="shared" si="3"/>
        <v>105.55555555555556</v>
      </c>
      <c r="J34" s="105">
        <f t="shared" si="4"/>
        <v>5</v>
      </c>
      <c r="K34" s="102">
        <v>36</v>
      </c>
      <c r="L34" s="103">
        <v>72</v>
      </c>
      <c r="M34" s="104">
        <f t="shared" si="5"/>
        <v>200</v>
      </c>
      <c r="N34" s="105">
        <f t="shared" si="6"/>
        <v>5</v>
      </c>
      <c r="O34" s="87"/>
    </row>
    <row r="35" spans="1:15" x14ac:dyDescent="0.35">
      <c r="A35" s="25" t="s">
        <v>329</v>
      </c>
      <c r="B35" s="24" t="s">
        <v>158</v>
      </c>
      <c r="C35" s="106">
        <v>1500</v>
      </c>
      <c r="D35" s="107">
        <v>2866</v>
      </c>
      <c r="E35" s="108">
        <f t="shared" si="1"/>
        <v>191.06666666666666</v>
      </c>
      <c r="F35" s="109">
        <f t="shared" si="2"/>
        <v>5</v>
      </c>
      <c r="G35" s="106">
        <v>12</v>
      </c>
      <c r="H35" s="107">
        <v>11</v>
      </c>
      <c r="I35" s="108">
        <f t="shared" si="3"/>
        <v>91.666666666666657</v>
      </c>
      <c r="J35" s="139">
        <f t="shared" si="4"/>
        <v>1</v>
      </c>
      <c r="K35" s="106">
        <v>12</v>
      </c>
      <c r="L35" s="107">
        <v>12</v>
      </c>
      <c r="M35" s="108">
        <f t="shared" si="5"/>
        <v>100</v>
      </c>
      <c r="N35" s="109">
        <f t="shared" si="6"/>
        <v>5</v>
      </c>
      <c r="O35" s="88"/>
    </row>
    <row r="36" spans="1:15" x14ac:dyDescent="0.35">
      <c r="A36" s="21" t="s">
        <v>330</v>
      </c>
      <c r="B36" s="20" t="s">
        <v>152</v>
      </c>
      <c r="C36" s="110">
        <v>2500</v>
      </c>
      <c r="D36" s="111">
        <v>5643</v>
      </c>
      <c r="E36" s="112">
        <f t="shared" si="1"/>
        <v>225.72</v>
      </c>
      <c r="F36" s="113">
        <f t="shared" si="2"/>
        <v>5</v>
      </c>
      <c r="G36" s="110">
        <v>22</v>
      </c>
      <c r="H36" s="111">
        <v>24</v>
      </c>
      <c r="I36" s="112">
        <f t="shared" si="3"/>
        <v>109.09090909090908</v>
      </c>
      <c r="J36" s="113">
        <f t="shared" si="4"/>
        <v>5</v>
      </c>
      <c r="K36" s="110">
        <v>15</v>
      </c>
      <c r="L36" s="111">
        <v>15</v>
      </c>
      <c r="M36" s="112">
        <f t="shared" si="5"/>
        <v>100</v>
      </c>
      <c r="N36" s="113">
        <f t="shared" si="6"/>
        <v>5</v>
      </c>
      <c r="O36" s="89"/>
    </row>
    <row r="37" spans="1:15" ht="21.75" thickBot="1" x14ac:dyDescent="0.4">
      <c r="A37" s="22" t="s">
        <v>331</v>
      </c>
      <c r="B37" s="23" t="s">
        <v>156</v>
      </c>
      <c r="C37" s="122">
        <v>3700</v>
      </c>
      <c r="D37" s="123">
        <v>8720</v>
      </c>
      <c r="E37" s="124">
        <f t="shared" si="1"/>
        <v>235.67567567567568</v>
      </c>
      <c r="F37" s="125">
        <f t="shared" si="2"/>
        <v>5</v>
      </c>
      <c r="G37" s="122">
        <v>30</v>
      </c>
      <c r="H37" s="123">
        <v>34</v>
      </c>
      <c r="I37" s="124">
        <f t="shared" si="3"/>
        <v>113.33333333333333</v>
      </c>
      <c r="J37" s="125">
        <f t="shared" si="4"/>
        <v>5</v>
      </c>
      <c r="K37" s="122">
        <v>36</v>
      </c>
      <c r="L37" s="123">
        <v>36</v>
      </c>
      <c r="M37" s="124">
        <f t="shared" si="5"/>
        <v>100</v>
      </c>
      <c r="N37" s="125">
        <f t="shared" si="6"/>
        <v>5</v>
      </c>
      <c r="O37" s="136"/>
    </row>
    <row r="38" spans="1:15" ht="21.75" thickBot="1" x14ac:dyDescent="0.4">
      <c r="A38" s="75" t="s">
        <v>332</v>
      </c>
      <c r="B38" s="76" t="s">
        <v>333</v>
      </c>
      <c r="C38" s="102">
        <v>5500</v>
      </c>
      <c r="D38" s="103">
        <v>11917</v>
      </c>
      <c r="E38" s="104">
        <f t="shared" si="1"/>
        <v>216.67272727272726</v>
      </c>
      <c r="F38" s="105">
        <f t="shared" si="2"/>
        <v>5</v>
      </c>
      <c r="G38" s="102">
        <v>42</v>
      </c>
      <c r="H38" s="103">
        <v>42</v>
      </c>
      <c r="I38" s="104">
        <f t="shared" si="3"/>
        <v>100</v>
      </c>
      <c r="J38" s="105">
        <f t="shared" si="4"/>
        <v>5</v>
      </c>
      <c r="K38" s="102">
        <v>41</v>
      </c>
      <c r="L38" s="103">
        <v>42</v>
      </c>
      <c r="M38" s="104">
        <f t="shared" si="5"/>
        <v>102.4390243902439</v>
      </c>
      <c r="N38" s="105">
        <f t="shared" si="6"/>
        <v>5</v>
      </c>
      <c r="O38" s="87"/>
    </row>
    <row r="39" spans="1:15" x14ac:dyDescent="0.35">
      <c r="A39" s="25" t="s">
        <v>334</v>
      </c>
      <c r="B39" s="24" t="s">
        <v>122</v>
      </c>
      <c r="C39" s="106">
        <v>700</v>
      </c>
      <c r="D39" s="107">
        <v>1423</v>
      </c>
      <c r="E39" s="108">
        <f t="shared" si="1"/>
        <v>203.28571428571428</v>
      </c>
      <c r="F39" s="109">
        <f t="shared" si="2"/>
        <v>5</v>
      </c>
      <c r="G39" s="106">
        <v>7</v>
      </c>
      <c r="H39" s="107">
        <v>7</v>
      </c>
      <c r="I39" s="108">
        <f t="shared" si="3"/>
        <v>100</v>
      </c>
      <c r="J39" s="109">
        <f t="shared" si="4"/>
        <v>5</v>
      </c>
      <c r="K39" s="106">
        <v>6</v>
      </c>
      <c r="L39" s="107">
        <v>23</v>
      </c>
      <c r="M39" s="108">
        <f t="shared" si="5"/>
        <v>383.33333333333337</v>
      </c>
      <c r="N39" s="109">
        <f t="shared" si="6"/>
        <v>5</v>
      </c>
      <c r="O39" s="88"/>
    </row>
    <row r="40" spans="1:15" x14ac:dyDescent="0.35">
      <c r="A40" s="21" t="s">
        <v>335</v>
      </c>
      <c r="B40" s="20" t="s">
        <v>166</v>
      </c>
      <c r="C40" s="110">
        <v>2800</v>
      </c>
      <c r="D40" s="111">
        <v>8720</v>
      </c>
      <c r="E40" s="112">
        <f t="shared" si="1"/>
        <v>311.42857142857144</v>
      </c>
      <c r="F40" s="113">
        <f t="shared" si="2"/>
        <v>5</v>
      </c>
      <c r="G40" s="110">
        <v>14</v>
      </c>
      <c r="H40" s="111">
        <v>20</v>
      </c>
      <c r="I40" s="112">
        <f t="shared" si="3"/>
        <v>142.85714285714286</v>
      </c>
      <c r="J40" s="113">
        <f t="shared" si="4"/>
        <v>5</v>
      </c>
      <c r="K40" s="110">
        <v>14</v>
      </c>
      <c r="L40" s="111">
        <v>16</v>
      </c>
      <c r="M40" s="112">
        <f t="shared" si="5"/>
        <v>114.28571428571428</v>
      </c>
      <c r="N40" s="113">
        <f t="shared" si="6"/>
        <v>5</v>
      </c>
      <c r="O40" s="89"/>
    </row>
    <row r="41" spans="1:15" x14ac:dyDescent="0.35">
      <c r="A41" s="21" t="s">
        <v>336</v>
      </c>
      <c r="B41" s="20" t="s">
        <v>172</v>
      </c>
      <c r="C41" s="110">
        <v>1060</v>
      </c>
      <c r="D41" s="111">
        <v>2641</v>
      </c>
      <c r="E41" s="112">
        <f t="shared" si="1"/>
        <v>249.15094339622641</v>
      </c>
      <c r="F41" s="113">
        <f t="shared" si="2"/>
        <v>5</v>
      </c>
      <c r="G41" s="110">
        <v>12</v>
      </c>
      <c r="H41" s="111">
        <v>12</v>
      </c>
      <c r="I41" s="112">
        <f t="shared" si="3"/>
        <v>100</v>
      </c>
      <c r="J41" s="113">
        <f t="shared" si="4"/>
        <v>5</v>
      </c>
      <c r="K41" s="110">
        <v>10</v>
      </c>
      <c r="L41" s="111">
        <v>13</v>
      </c>
      <c r="M41" s="112">
        <f t="shared" si="5"/>
        <v>130</v>
      </c>
      <c r="N41" s="113">
        <f t="shared" si="6"/>
        <v>5</v>
      </c>
      <c r="O41" s="89"/>
    </row>
    <row r="42" spans="1:15" ht="21.75" thickBot="1" x14ac:dyDescent="0.4">
      <c r="A42" s="22" t="s">
        <v>337</v>
      </c>
      <c r="B42" s="23" t="s">
        <v>170</v>
      </c>
      <c r="C42" s="114">
        <v>600</v>
      </c>
      <c r="D42" s="115">
        <v>1113</v>
      </c>
      <c r="E42" s="116">
        <f t="shared" si="1"/>
        <v>185.5</v>
      </c>
      <c r="F42" s="117">
        <f t="shared" si="2"/>
        <v>5</v>
      </c>
      <c r="G42" s="114">
        <v>9</v>
      </c>
      <c r="H42" s="115">
        <v>9</v>
      </c>
      <c r="I42" s="116">
        <f t="shared" si="3"/>
        <v>100</v>
      </c>
      <c r="J42" s="117">
        <f t="shared" si="4"/>
        <v>5</v>
      </c>
      <c r="K42" s="114">
        <v>9</v>
      </c>
      <c r="L42" s="115">
        <v>11</v>
      </c>
      <c r="M42" s="116">
        <f t="shared" si="5"/>
        <v>122.22222222222223</v>
      </c>
      <c r="N42" s="117">
        <f t="shared" si="6"/>
        <v>5</v>
      </c>
      <c r="O42" s="90"/>
    </row>
    <row r="43" spans="1:15" ht="21.75" thickBot="1" x14ac:dyDescent="0.4">
      <c r="A43" s="75" t="s">
        <v>338</v>
      </c>
      <c r="B43" s="76" t="s">
        <v>339</v>
      </c>
      <c r="C43" s="102">
        <v>9000</v>
      </c>
      <c r="D43" s="103">
        <v>11581</v>
      </c>
      <c r="E43" s="104">
        <f t="shared" si="1"/>
        <v>128.67777777777778</v>
      </c>
      <c r="F43" s="105">
        <f t="shared" si="2"/>
        <v>5</v>
      </c>
      <c r="G43" s="102">
        <v>46</v>
      </c>
      <c r="H43" s="103">
        <v>53</v>
      </c>
      <c r="I43" s="104">
        <f t="shared" si="3"/>
        <v>115.21739130434783</v>
      </c>
      <c r="J43" s="105">
        <f t="shared" si="4"/>
        <v>5</v>
      </c>
      <c r="K43" s="102">
        <v>46</v>
      </c>
      <c r="L43" s="103">
        <v>69</v>
      </c>
      <c r="M43" s="104">
        <f t="shared" si="5"/>
        <v>150</v>
      </c>
      <c r="N43" s="105">
        <f t="shared" si="6"/>
        <v>5</v>
      </c>
      <c r="O43" s="87"/>
    </row>
    <row r="44" spans="1:15" x14ac:dyDescent="0.35">
      <c r="A44" s="25" t="s">
        <v>340</v>
      </c>
      <c r="B44" s="24" t="s">
        <v>186</v>
      </c>
      <c r="C44" s="106">
        <v>30000</v>
      </c>
      <c r="D44" s="107">
        <v>51032</v>
      </c>
      <c r="E44" s="108">
        <f t="shared" si="1"/>
        <v>170.10666666666668</v>
      </c>
      <c r="F44" s="109">
        <f t="shared" si="2"/>
        <v>5</v>
      </c>
      <c r="G44" s="106">
        <v>61</v>
      </c>
      <c r="H44" s="107">
        <v>77</v>
      </c>
      <c r="I44" s="108">
        <f t="shared" si="3"/>
        <v>126.22950819672131</v>
      </c>
      <c r="J44" s="109">
        <f t="shared" si="4"/>
        <v>5</v>
      </c>
      <c r="K44" s="106">
        <v>61</v>
      </c>
      <c r="L44" s="107">
        <v>78</v>
      </c>
      <c r="M44" s="108">
        <f t="shared" si="5"/>
        <v>127.86885245901641</v>
      </c>
      <c r="N44" s="109">
        <f t="shared" si="6"/>
        <v>5</v>
      </c>
      <c r="O44" s="88"/>
    </row>
    <row r="45" spans="1:15" ht="21.75" thickBot="1" x14ac:dyDescent="0.4">
      <c r="A45" s="22" t="s">
        <v>341</v>
      </c>
      <c r="B45" s="23" t="s">
        <v>168</v>
      </c>
      <c r="C45" s="114">
        <v>1000</v>
      </c>
      <c r="D45" s="115">
        <v>1932</v>
      </c>
      <c r="E45" s="116">
        <f t="shared" si="1"/>
        <v>193.2</v>
      </c>
      <c r="F45" s="117">
        <f t="shared" si="2"/>
        <v>5</v>
      </c>
      <c r="G45" s="114">
        <v>14</v>
      </c>
      <c r="H45" s="115">
        <v>14</v>
      </c>
      <c r="I45" s="116">
        <f t="shared" si="3"/>
        <v>100</v>
      </c>
      <c r="J45" s="117">
        <f t="shared" si="4"/>
        <v>5</v>
      </c>
      <c r="K45" s="114">
        <v>9</v>
      </c>
      <c r="L45" s="115">
        <v>31</v>
      </c>
      <c r="M45" s="116">
        <f t="shared" si="5"/>
        <v>344.44444444444446</v>
      </c>
      <c r="N45" s="117">
        <f t="shared" si="6"/>
        <v>5</v>
      </c>
      <c r="O45" s="90"/>
    </row>
    <row r="46" spans="1:15" ht="21.75" thickBot="1" x14ac:dyDescent="0.4">
      <c r="A46" s="75" t="s">
        <v>342</v>
      </c>
      <c r="B46" s="76" t="s">
        <v>343</v>
      </c>
      <c r="C46" s="94">
        <v>13500</v>
      </c>
      <c r="D46" s="95">
        <v>24914</v>
      </c>
      <c r="E46" s="96">
        <f t="shared" si="1"/>
        <v>184.54814814814816</v>
      </c>
      <c r="F46" s="97">
        <f t="shared" si="2"/>
        <v>5</v>
      </c>
      <c r="G46" s="94">
        <v>94</v>
      </c>
      <c r="H46" s="95">
        <v>128</v>
      </c>
      <c r="I46" s="96">
        <f t="shared" si="3"/>
        <v>136.17021276595744</v>
      </c>
      <c r="J46" s="97">
        <f t="shared" si="4"/>
        <v>5</v>
      </c>
      <c r="K46" s="94">
        <v>80</v>
      </c>
      <c r="L46" s="95">
        <v>137</v>
      </c>
      <c r="M46" s="96">
        <f t="shared" si="5"/>
        <v>171.25</v>
      </c>
      <c r="N46" s="97">
        <f t="shared" si="6"/>
        <v>5</v>
      </c>
      <c r="O46" s="87"/>
    </row>
    <row r="47" spans="1:15" x14ac:dyDescent="0.35">
      <c r="A47" s="25" t="s">
        <v>344</v>
      </c>
      <c r="B47" s="24" t="s">
        <v>191</v>
      </c>
      <c r="C47" s="106">
        <v>3000</v>
      </c>
      <c r="D47" s="107">
        <v>9778</v>
      </c>
      <c r="E47" s="108">
        <f t="shared" si="1"/>
        <v>325.93333333333334</v>
      </c>
      <c r="F47" s="109">
        <f t="shared" si="2"/>
        <v>5</v>
      </c>
      <c r="G47" s="106">
        <v>22</v>
      </c>
      <c r="H47" s="107">
        <v>22</v>
      </c>
      <c r="I47" s="108">
        <f t="shared" si="3"/>
        <v>100</v>
      </c>
      <c r="J47" s="109">
        <f t="shared" si="4"/>
        <v>5</v>
      </c>
      <c r="K47" s="106">
        <v>22</v>
      </c>
      <c r="L47" s="107">
        <v>22</v>
      </c>
      <c r="M47" s="108">
        <f t="shared" si="5"/>
        <v>100</v>
      </c>
      <c r="N47" s="109">
        <f t="shared" si="6"/>
        <v>5</v>
      </c>
      <c r="O47" s="88"/>
    </row>
    <row r="48" spans="1:15" ht="21.75" thickBot="1" x14ac:dyDescent="0.4">
      <c r="A48" s="22" t="s">
        <v>345</v>
      </c>
      <c r="B48" s="23" t="s">
        <v>199</v>
      </c>
      <c r="C48" s="114">
        <v>550</v>
      </c>
      <c r="D48" s="115">
        <v>1963</v>
      </c>
      <c r="E48" s="116">
        <f t="shared" si="1"/>
        <v>356.90909090909088</v>
      </c>
      <c r="F48" s="117">
        <f t="shared" si="2"/>
        <v>5</v>
      </c>
      <c r="G48" s="114">
        <v>6</v>
      </c>
      <c r="H48" s="115">
        <v>6</v>
      </c>
      <c r="I48" s="116">
        <f t="shared" si="3"/>
        <v>100</v>
      </c>
      <c r="J48" s="117">
        <f t="shared" si="4"/>
        <v>5</v>
      </c>
      <c r="K48" s="114">
        <v>5</v>
      </c>
      <c r="L48" s="115">
        <v>5</v>
      </c>
      <c r="M48" s="116">
        <f t="shared" si="5"/>
        <v>100</v>
      </c>
      <c r="N48" s="117">
        <f t="shared" si="6"/>
        <v>5</v>
      </c>
      <c r="O48" s="90"/>
    </row>
    <row r="49" spans="1:15" ht="21.75" thickBot="1" x14ac:dyDescent="0.4">
      <c r="A49" s="75" t="s">
        <v>346</v>
      </c>
      <c r="B49" s="76" t="s">
        <v>347</v>
      </c>
      <c r="C49" s="102">
        <v>50000</v>
      </c>
      <c r="D49" s="103">
        <v>71240</v>
      </c>
      <c r="E49" s="104">
        <f t="shared" si="1"/>
        <v>142.48000000000002</v>
      </c>
      <c r="F49" s="105">
        <f t="shared" si="2"/>
        <v>5</v>
      </c>
      <c r="G49" s="102">
        <v>171</v>
      </c>
      <c r="H49" s="103">
        <v>173</v>
      </c>
      <c r="I49" s="104">
        <f t="shared" si="3"/>
        <v>101.16959064327486</v>
      </c>
      <c r="J49" s="105">
        <f t="shared" si="4"/>
        <v>5</v>
      </c>
      <c r="K49" s="102">
        <v>177</v>
      </c>
      <c r="L49" s="103">
        <v>185</v>
      </c>
      <c r="M49" s="104">
        <f t="shared" si="5"/>
        <v>104.51977401129943</v>
      </c>
      <c r="N49" s="105">
        <f t="shared" si="6"/>
        <v>5</v>
      </c>
      <c r="O49" s="87"/>
    </row>
    <row r="50" spans="1:15" ht="21.75" thickBot="1" x14ac:dyDescent="0.4">
      <c r="A50" s="79" t="s">
        <v>348</v>
      </c>
      <c r="B50" s="78" t="s">
        <v>212</v>
      </c>
      <c r="C50" s="98">
        <v>500</v>
      </c>
      <c r="D50" s="99">
        <v>2166</v>
      </c>
      <c r="E50" s="100">
        <f t="shared" si="1"/>
        <v>433.2</v>
      </c>
      <c r="F50" s="101">
        <f t="shared" si="2"/>
        <v>5</v>
      </c>
      <c r="G50" s="98">
        <v>8</v>
      </c>
      <c r="H50" s="99">
        <v>9</v>
      </c>
      <c r="I50" s="100">
        <f t="shared" si="3"/>
        <v>112.5</v>
      </c>
      <c r="J50" s="101">
        <f t="shared" si="4"/>
        <v>5</v>
      </c>
      <c r="K50" s="98">
        <v>9</v>
      </c>
      <c r="L50" s="99">
        <v>9</v>
      </c>
      <c r="M50" s="100">
        <f t="shared" si="5"/>
        <v>100</v>
      </c>
      <c r="N50" s="101">
        <f t="shared" si="6"/>
        <v>5</v>
      </c>
      <c r="O50" s="92"/>
    </row>
    <row r="51" spans="1:15" ht="21.75" thickBot="1" x14ac:dyDescent="0.4">
      <c r="A51" s="75" t="s">
        <v>349</v>
      </c>
      <c r="B51" s="76" t="s">
        <v>350</v>
      </c>
      <c r="C51" s="102">
        <v>150000</v>
      </c>
      <c r="D51" s="103">
        <v>190777</v>
      </c>
      <c r="E51" s="104">
        <f t="shared" si="1"/>
        <v>127.18466666666666</v>
      </c>
      <c r="F51" s="105">
        <f t="shared" si="2"/>
        <v>5</v>
      </c>
      <c r="G51" s="102">
        <v>300</v>
      </c>
      <c r="H51" s="103">
        <v>320</v>
      </c>
      <c r="I51" s="104">
        <f t="shared" si="3"/>
        <v>106.66666666666667</v>
      </c>
      <c r="J51" s="105">
        <f t="shared" si="4"/>
        <v>5</v>
      </c>
      <c r="K51" s="102">
        <v>258</v>
      </c>
      <c r="L51" s="103">
        <v>329</v>
      </c>
      <c r="M51" s="104">
        <f t="shared" si="5"/>
        <v>127.51937984496125</v>
      </c>
      <c r="N51" s="105">
        <f t="shared" si="6"/>
        <v>5</v>
      </c>
      <c r="O51" s="87"/>
    </row>
    <row r="52" spans="1:15" ht="21.75" thickBot="1" x14ac:dyDescent="0.4">
      <c r="A52" s="75" t="s">
        <v>351</v>
      </c>
      <c r="B52" s="76" t="s">
        <v>352</v>
      </c>
      <c r="C52" s="102">
        <v>150000</v>
      </c>
      <c r="D52" s="103">
        <v>239579</v>
      </c>
      <c r="E52" s="104">
        <f t="shared" si="1"/>
        <v>159.71933333333334</v>
      </c>
      <c r="F52" s="105">
        <f t="shared" si="2"/>
        <v>5</v>
      </c>
      <c r="G52" s="102">
        <v>437</v>
      </c>
      <c r="H52" s="103">
        <v>481</v>
      </c>
      <c r="I52" s="104">
        <f t="shared" si="3"/>
        <v>110.06864988558351</v>
      </c>
      <c r="J52" s="105">
        <f t="shared" si="4"/>
        <v>5</v>
      </c>
      <c r="K52" s="102">
        <v>483</v>
      </c>
      <c r="L52" s="103">
        <v>491</v>
      </c>
      <c r="M52" s="104">
        <f t="shared" si="5"/>
        <v>101.65631469979297</v>
      </c>
      <c r="N52" s="105">
        <f t="shared" si="6"/>
        <v>5</v>
      </c>
      <c r="O52" s="87"/>
    </row>
    <row r="53" spans="1:15" x14ac:dyDescent="0.35">
      <c r="A53" s="25" t="s">
        <v>353</v>
      </c>
      <c r="B53" s="24" t="s">
        <v>64</v>
      </c>
      <c r="C53" s="126">
        <v>100000</v>
      </c>
      <c r="D53" s="127">
        <v>139850</v>
      </c>
      <c r="E53" s="128">
        <f t="shared" si="1"/>
        <v>139.85</v>
      </c>
      <c r="F53" s="129">
        <f t="shared" si="2"/>
        <v>5</v>
      </c>
      <c r="G53" s="126">
        <v>288</v>
      </c>
      <c r="H53" s="127">
        <v>300</v>
      </c>
      <c r="I53" s="128">
        <f t="shared" si="3"/>
        <v>104.16666666666667</v>
      </c>
      <c r="J53" s="129">
        <f t="shared" si="4"/>
        <v>5</v>
      </c>
      <c r="K53" s="126">
        <v>240</v>
      </c>
      <c r="L53" s="127">
        <v>257</v>
      </c>
      <c r="M53" s="128">
        <f t="shared" si="5"/>
        <v>107.08333333333333</v>
      </c>
      <c r="N53" s="129">
        <f t="shared" si="6"/>
        <v>5</v>
      </c>
      <c r="O53" s="130"/>
    </row>
    <row r="54" spans="1:15" ht="21.75" thickBot="1" x14ac:dyDescent="0.4">
      <c r="A54" s="22" t="s">
        <v>354</v>
      </c>
      <c r="B54" s="23" t="s">
        <v>112</v>
      </c>
      <c r="C54" s="122">
        <v>2000</v>
      </c>
      <c r="D54" s="123">
        <v>4233</v>
      </c>
      <c r="E54" s="124">
        <f t="shared" si="1"/>
        <v>211.64999999999998</v>
      </c>
      <c r="F54" s="125">
        <f t="shared" si="2"/>
        <v>5</v>
      </c>
      <c r="G54" s="122">
        <v>20</v>
      </c>
      <c r="H54" s="123">
        <v>20</v>
      </c>
      <c r="I54" s="124">
        <f t="shared" si="3"/>
        <v>100</v>
      </c>
      <c r="J54" s="125">
        <f t="shared" si="4"/>
        <v>5</v>
      </c>
      <c r="K54" s="122">
        <v>14</v>
      </c>
      <c r="L54" s="123">
        <v>20</v>
      </c>
      <c r="M54" s="124">
        <f t="shared" si="5"/>
        <v>142.85714285714286</v>
      </c>
      <c r="N54" s="125">
        <f t="shared" si="6"/>
        <v>5</v>
      </c>
      <c r="O54" s="136"/>
    </row>
    <row r="55" spans="1:15" ht="21.75" thickBot="1" x14ac:dyDescent="0.4">
      <c r="A55" s="75" t="s">
        <v>355</v>
      </c>
      <c r="B55" s="76" t="s">
        <v>356</v>
      </c>
      <c r="C55" s="102">
        <v>120000</v>
      </c>
      <c r="D55" s="103">
        <v>181655</v>
      </c>
      <c r="E55" s="104">
        <f t="shared" si="1"/>
        <v>151.37916666666666</v>
      </c>
      <c r="F55" s="105">
        <f t="shared" si="2"/>
        <v>5</v>
      </c>
      <c r="G55" s="102">
        <v>350</v>
      </c>
      <c r="H55" s="103">
        <v>368</v>
      </c>
      <c r="I55" s="104">
        <f t="shared" si="3"/>
        <v>105.14285714285714</v>
      </c>
      <c r="J55" s="105">
        <f t="shared" si="4"/>
        <v>5</v>
      </c>
      <c r="K55" s="102">
        <v>450</v>
      </c>
      <c r="L55" s="103">
        <v>424</v>
      </c>
      <c r="M55" s="104">
        <f t="shared" si="5"/>
        <v>94.222222222222214</v>
      </c>
      <c r="N55" s="105">
        <f t="shared" si="6"/>
        <v>5</v>
      </c>
      <c r="O55" s="87"/>
    </row>
    <row r="56" spans="1:15" x14ac:dyDescent="0.35">
      <c r="A56" s="25" t="s">
        <v>357</v>
      </c>
      <c r="B56" s="24" t="s">
        <v>78</v>
      </c>
      <c r="C56" s="106">
        <v>1900</v>
      </c>
      <c r="D56" s="107">
        <v>2403</v>
      </c>
      <c r="E56" s="108">
        <f t="shared" si="1"/>
        <v>126.47368421052632</v>
      </c>
      <c r="F56" s="109">
        <f t="shared" si="2"/>
        <v>5</v>
      </c>
      <c r="G56" s="106">
        <v>7</v>
      </c>
      <c r="H56" s="107">
        <v>7</v>
      </c>
      <c r="I56" s="108">
        <f t="shared" si="3"/>
        <v>100</v>
      </c>
      <c r="J56" s="109">
        <f t="shared" si="4"/>
        <v>5</v>
      </c>
      <c r="K56" s="106">
        <v>7</v>
      </c>
      <c r="L56" s="107">
        <v>7</v>
      </c>
      <c r="M56" s="108">
        <f t="shared" si="5"/>
        <v>100</v>
      </c>
      <c r="N56" s="109">
        <f t="shared" si="6"/>
        <v>5</v>
      </c>
      <c r="O56" s="88"/>
    </row>
    <row r="57" spans="1:15" x14ac:dyDescent="0.35">
      <c r="A57" s="21" t="s">
        <v>358</v>
      </c>
      <c r="B57" s="20" t="s">
        <v>72</v>
      </c>
      <c r="C57" s="110">
        <v>40000</v>
      </c>
      <c r="D57" s="111">
        <v>51184</v>
      </c>
      <c r="E57" s="112">
        <f t="shared" si="1"/>
        <v>127.96000000000001</v>
      </c>
      <c r="F57" s="113">
        <f t="shared" si="2"/>
        <v>5</v>
      </c>
      <c r="G57" s="110">
        <v>180</v>
      </c>
      <c r="H57" s="111">
        <v>195</v>
      </c>
      <c r="I57" s="112">
        <f t="shared" si="3"/>
        <v>108.33333333333333</v>
      </c>
      <c r="J57" s="113">
        <f t="shared" si="4"/>
        <v>5</v>
      </c>
      <c r="K57" s="110">
        <v>147</v>
      </c>
      <c r="L57" s="111">
        <v>178</v>
      </c>
      <c r="M57" s="112">
        <f t="shared" si="5"/>
        <v>121.08843537414967</v>
      </c>
      <c r="N57" s="113">
        <f t="shared" si="6"/>
        <v>5</v>
      </c>
      <c r="O57" s="89"/>
    </row>
    <row r="58" spans="1:15" ht="21.75" thickBot="1" x14ac:dyDescent="0.4">
      <c r="A58" s="22" t="s">
        <v>359</v>
      </c>
      <c r="B58" s="23" t="s">
        <v>70</v>
      </c>
      <c r="C58" s="114">
        <v>12000</v>
      </c>
      <c r="D58" s="115">
        <v>23105</v>
      </c>
      <c r="E58" s="116">
        <f t="shared" si="1"/>
        <v>192.54166666666669</v>
      </c>
      <c r="F58" s="117">
        <f t="shared" si="2"/>
        <v>5</v>
      </c>
      <c r="G58" s="114">
        <v>44</v>
      </c>
      <c r="H58" s="115">
        <v>44</v>
      </c>
      <c r="I58" s="116">
        <f t="shared" si="3"/>
        <v>100</v>
      </c>
      <c r="J58" s="117">
        <f t="shared" si="4"/>
        <v>5</v>
      </c>
      <c r="K58" s="114">
        <v>31</v>
      </c>
      <c r="L58" s="115">
        <v>30</v>
      </c>
      <c r="M58" s="116">
        <f t="shared" si="5"/>
        <v>96.774193548387103</v>
      </c>
      <c r="N58" s="117">
        <f t="shared" si="6"/>
        <v>5</v>
      </c>
      <c r="O58" s="90"/>
    </row>
    <row r="59" spans="1:15" ht="21.75" thickBot="1" x14ac:dyDescent="0.4">
      <c r="A59" s="75" t="s">
        <v>360</v>
      </c>
      <c r="B59" s="76" t="s">
        <v>361</v>
      </c>
      <c r="C59" s="94">
        <v>36000</v>
      </c>
      <c r="D59" s="95">
        <v>37504</v>
      </c>
      <c r="E59" s="96">
        <f t="shared" si="1"/>
        <v>104.17777777777776</v>
      </c>
      <c r="F59" s="97">
        <f t="shared" si="2"/>
        <v>5</v>
      </c>
      <c r="G59" s="94">
        <v>270</v>
      </c>
      <c r="H59" s="95">
        <v>271</v>
      </c>
      <c r="I59" s="96">
        <f t="shared" si="3"/>
        <v>100.37037037037038</v>
      </c>
      <c r="J59" s="97">
        <f t="shared" si="4"/>
        <v>5</v>
      </c>
      <c r="K59" s="94">
        <v>271</v>
      </c>
      <c r="L59" s="95">
        <v>409</v>
      </c>
      <c r="M59" s="96">
        <f t="shared" si="5"/>
        <v>150.92250922509226</v>
      </c>
      <c r="N59" s="97">
        <f t="shared" si="6"/>
        <v>5</v>
      </c>
      <c r="O59" s="87"/>
    </row>
    <row r="60" spans="1:15" x14ac:dyDescent="0.35">
      <c r="A60" s="25" t="s">
        <v>362</v>
      </c>
      <c r="B60" s="24" t="s">
        <v>104</v>
      </c>
      <c r="C60" s="106">
        <v>3150</v>
      </c>
      <c r="D60" s="107">
        <v>5711</v>
      </c>
      <c r="E60" s="108">
        <f t="shared" si="1"/>
        <v>181.30158730158729</v>
      </c>
      <c r="F60" s="109">
        <f t="shared" si="2"/>
        <v>5</v>
      </c>
      <c r="G60" s="106">
        <v>20</v>
      </c>
      <c r="H60" s="107">
        <v>20</v>
      </c>
      <c r="I60" s="108">
        <f t="shared" si="3"/>
        <v>100</v>
      </c>
      <c r="J60" s="109">
        <f t="shared" si="4"/>
        <v>5</v>
      </c>
      <c r="K60" s="106">
        <v>13</v>
      </c>
      <c r="L60" s="107">
        <v>20</v>
      </c>
      <c r="M60" s="108">
        <f t="shared" si="5"/>
        <v>153.84615384615387</v>
      </c>
      <c r="N60" s="109">
        <f t="shared" si="6"/>
        <v>5</v>
      </c>
      <c r="O60" s="88"/>
    </row>
    <row r="61" spans="1:15" ht="21.75" thickBot="1" x14ac:dyDescent="0.4">
      <c r="A61" s="22" t="s">
        <v>363</v>
      </c>
      <c r="B61" s="23" t="s">
        <v>106</v>
      </c>
      <c r="C61" s="114">
        <v>114500</v>
      </c>
      <c r="D61" s="115">
        <v>185660</v>
      </c>
      <c r="E61" s="116">
        <f t="shared" si="1"/>
        <v>162.14847161572052</v>
      </c>
      <c r="F61" s="117">
        <f t="shared" si="2"/>
        <v>5</v>
      </c>
      <c r="G61" s="114">
        <v>476</v>
      </c>
      <c r="H61" s="115">
        <v>526</v>
      </c>
      <c r="I61" s="116">
        <f t="shared" si="3"/>
        <v>110.50420168067228</v>
      </c>
      <c r="J61" s="117">
        <f t="shared" si="4"/>
        <v>5</v>
      </c>
      <c r="K61" s="114">
        <v>420</v>
      </c>
      <c r="L61" s="115">
        <v>540</v>
      </c>
      <c r="M61" s="116">
        <f t="shared" si="5"/>
        <v>128.57142857142858</v>
      </c>
      <c r="N61" s="117">
        <f t="shared" si="6"/>
        <v>5</v>
      </c>
      <c r="O61" s="90"/>
    </row>
    <row r="62" spans="1:15" ht="21.75" thickBot="1" x14ac:dyDescent="0.4">
      <c r="A62" s="75" t="s">
        <v>364</v>
      </c>
      <c r="B62" s="76" t="s">
        <v>365</v>
      </c>
      <c r="C62" s="102">
        <v>170000</v>
      </c>
      <c r="D62" s="103">
        <v>216134</v>
      </c>
      <c r="E62" s="104">
        <f t="shared" si="1"/>
        <v>127.13764705882353</v>
      </c>
      <c r="F62" s="105">
        <f t="shared" si="2"/>
        <v>5</v>
      </c>
      <c r="G62" s="102">
        <v>540</v>
      </c>
      <c r="H62" s="103">
        <v>529</v>
      </c>
      <c r="I62" s="104">
        <f t="shared" si="3"/>
        <v>97.962962962962962</v>
      </c>
      <c r="J62" s="105">
        <f t="shared" si="4"/>
        <v>4</v>
      </c>
      <c r="K62" s="102">
        <v>417</v>
      </c>
      <c r="L62" s="103">
        <v>692</v>
      </c>
      <c r="M62" s="104">
        <f t="shared" si="5"/>
        <v>165.94724220623499</v>
      </c>
      <c r="N62" s="105">
        <f t="shared" si="6"/>
        <v>5</v>
      </c>
      <c r="O62" s="87"/>
    </row>
    <row r="63" spans="1:15" x14ac:dyDescent="0.35">
      <c r="A63" s="25" t="s">
        <v>366</v>
      </c>
      <c r="B63" s="24" t="s">
        <v>82</v>
      </c>
      <c r="C63" s="106">
        <v>4000</v>
      </c>
      <c r="D63" s="107">
        <v>9922</v>
      </c>
      <c r="E63" s="108">
        <f t="shared" si="1"/>
        <v>248.05</v>
      </c>
      <c r="F63" s="109">
        <f t="shared" si="2"/>
        <v>5</v>
      </c>
      <c r="G63" s="106">
        <v>24</v>
      </c>
      <c r="H63" s="107">
        <v>24</v>
      </c>
      <c r="I63" s="108">
        <f t="shared" si="3"/>
        <v>100</v>
      </c>
      <c r="J63" s="109">
        <f t="shared" si="4"/>
        <v>5</v>
      </c>
      <c r="K63" s="106">
        <v>18</v>
      </c>
      <c r="L63" s="107">
        <v>25</v>
      </c>
      <c r="M63" s="108">
        <f t="shared" si="5"/>
        <v>138.88888888888889</v>
      </c>
      <c r="N63" s="109">
        <f t="shared" si="6"/>
        <v>5</v>
      </c>
      <c r="O63" s="88"/>
    </row>
    <row r="64" spans="1:15" ht="21.75" thickBot="1" x14ac:dyDescent="0.4">
      <c r="A64" s="22" t="s">
        <v>367</v>
      </c>
      <c r="B64" s="23" t="s">
        <v>86</v>
      </c>
      <c r="C64" s="114">
        <v>1000</v>
      </c>
      <c r="D64" s="115">
        <v>2130</v>
      </c>
      <c r="E64" s="116">
        <f t="shared" si="1"/>
        <v>213</v>
      </c>
      <c r="F64" s="117">
        <f t="shared" si="2"/>
        <v>5</v>
      </c>
      <c r="G64" s="114">
        <v>11</v>
      </c>
      <c r="H64" s="115">
        <v>11</v>
      </c>
      <c r="I64" s="116">
        <f t="shared" si="3"/>
        <v>100</v>
      </c>
      <c r="J64" s="117">
        <f t="shared" si="4"/>
        <v>5</v>
      </c>
      <c r="K64" s="114">
        <v>4</v>
      </c>
      <c r="L64" s="115">
        <v>8</v>
      </c>
      <c r="M64" s="116">
        <f t="shared" si="5"/>
        <v>200</v>
      </c>
      <c r="N64" s="117">
        <f t="shared" si="6"/>
        <v>5</v>
      </c>
      <c r="O64" s="90"/>
    </row>
    <row r="65" spans="1:15" ht="21.75" thickBot="1" x14ac:dyDescent="0.4">
      <c r="A65" s="75" t="s">
        <v>368</v>
      </c>
      <c r="B65" s="76" t="s">
        <v>369</v>
      </c>
      <c r="C65" s="94">
        <v>5000</v>
      </c>
      <c r="D65" s="95">
        <v>10128</v>
      </c>
      <c r="E65" s="96">
        <f t="shared" si="1"/>
        <v>202.55999999999997</v>
      </c>
      <c r="F65" s="97">
        <f t="shared" si="2"/>
        <v>5</v>
      </c>
      <c r="G65" s="94">
        <v>49</v>
      </c>
      <c r="H65" s="95">
        <v>50</v>
      </c>
      <c r="I65" s="96">
        <f t="shared" si="3"/>
        <v>102.04081632653062</v>
      </c>
      <c r="J65" s="97">
        <f t="shared" si="4"/>
        <v>5</v>
      </c>
      <c r="K65" s="94">
        <v>47</v>
      </c>
      <c r="L65" s="95">
        <v>53</v>
      </c>
      <c r="M65" s="96">
        <f t="shared" si="5"/>
        <v>112.7659574468085</v>
      </c>
      <c r="N65" s="97">
        <f t="shared" si="6"/>
        <v>5</v>
      </c>
      <c r="O65" s="87"/>
    </row>
    <row r="66" spans="1:15" x14ac:dyDescent="0.35">
      <c r="A66" s="25" t="s">
        <v>370</v>
      </c>
      <c r="B66" s="24" t="s">
        <v>126</v>
      </c>
      <c r="C66" s="106">
        <v>1000</v>
      </c>
      <c r="D66" s="107">
        <v>3178</v>
      </c>
      <c r="E66" s="108">
        <f t="shared" si="1"/>
        <v>317.8</v>
      </c>
      <c r="F66" s="109">
        <f t="shared" si="2"/>
        <v>5</v>
      </c>
      <c r="G66" s="106">
        <v>13</v>
      </c>
      <c r="H66" s="107">
        <v>15</v>
      </c>
      <c r="I66" s="108">
        <f t="shared" si="3"/>
        <v>115.38461538461537</v>
      </c>
      <c r="J66" s="109">
        <f t="shared" si="4"/>
        <v>5</v>
      </c>
      <c r="K66" s="106">
        <v>16</v>
      </c>
      <c r="L66" s="107">
        <v>16</v>
      </c>
      <c r="M66" s="108">
        <f t="shared" si="5"/>
        <v>100</v>
      </c>
      <c r="N66" s="109">
        <f t="shared" si="6"/>
        <v>5</v>
      </c>
      <c r="O66" s="88"/>
    </row>
    <row r="67" spans="1:15" x14ac:dyDescent="0.35">
      <c r="A67" s="21" t="s">
        <v>371</v>
      </c>
      <c r="B67" s="20" t="s">
        <v>132</v>
      </c>
      <c r="C67" s="110">
        <v>150</v>
      </c>
      <c r="D67" s="111">
        <v>779</v>
      </c>
      <c r="E67" s="112">
        <f t="shared" si="1"/>
        <v>519.33333333333337</v>
      </c>
      <c r="F67" s="113">
        <f t="shared" si="2"/>
        <v>5</v>
      </c>
      <c r="G67" s="110">
        <v>2</v>
      </c>
      <c r="H67" s="111">
        <v>4</v>
      </c>
      <c r="I67" s="112">
        <f t="shared" si="3"/>
        <v>200</v>
      </c>
      <c r="J67" s="113">
        <f t="shared" si="4"/>
        <v>5</v>
      </c>
      <c r="K67" s="110">
        <v>2</v>
      </c>
      <c r="L67" s="111">
        <v>4</v>
      </c>
      <c r="M67" s="112">
        <f t="shared" si="5"/>
        <v>200</v>
      </c>
      <c r="N67" s="113">
        <f t="shared" si="6"/>
        <v>5</v>
      </c>
      <c r="O67" s="89"/>
    </row>
    <row r="68" spans="1:15" x14ac:dyDescent="0.35">
      <c r="A68" s="21" t="s">
        <v>372</v>
      </c>
      <c r="B68" s="20" t="s">
        <v>124</v>
      </c>
      <c r="C68" s="110">
        <v>500</v>
      </c>
      <c r="D68" s="111">
        <v>996</v>
      </c>
      <c r="E68" s="112">
        <f t="shared" si="1"/>
        <v>199.2</v>
      </c>
      <c r="F68" s="113">
        <f t="shared" si="2"/>
        <v>5</v>
      </c>
      <c r="G68" s="110">
        <v>9</v>
      </c>
      <c r="H68" s="111">
        <v>10</v>
      </c>
      <c r="I68" s="112">
        <f t="shared" si="3"/>
        <v>111.11111111111111</v>
      </c>
      <c r="J68" s="113">
        <f t="shared" si="4"/>
        <v>5</v>
      </c>
      <c r="K68" s="110">
        <v>8</v>
      </c>
      <c r="L68" s="111">
        <v>8</v>
      </c>
      <c r="M68" s="112">
        <f t="shared" si="5"/>
        <v>100</v>
      </c>
      <c r="N68" s="113">
        <f t="shared" si="6"/>
        <v>5</v>
      </c>
      <c r="O68" s="89"/>
    </row>
    <row r="69" spans="1:15" ht="21.75" thickBot="1" x14ac:dyDescent="0.4">
      <c r="A69" s="22" t="s">
        <v>373</v>
      </c>
      <c r="B69" s="23" t="s">
        <v>138</v>
      </c>
      <c r="C69" s="114">
        <v>200</v>
      </c>
      <c r="D69" s="115">
        <v>327</v>
      </c>
      <c r="E69" s="116">
        <f t="shared" si="1"/>
        <v>163.5</v>
      </c>
      <c r="F69" s="117">
        <f t="shared" si="2"/>
        <v>5</v>
      </c>
      <c r="G69" s="114">
        <v>4</v>
      </c>
      <c r="H69" s="115">
        <v>4</v>
      </c>
      <c r="I69" s="116">
        <f t="shared" si="3"/>
        <v>100</v>
      </c>
      <c r="J69" s="117">
        <f t="shared" si="4"/>
        <v>5</v>
      </c>
      <c r="K69" s="114">
        <v>2</v>
      </c>
      <c r="L69" s="115">
        <v>4</v>
      </c>
      <c r="M69" s="116">
        <f t="shared" si="5"/>
        <v>200</v>
      </c>
      <c r="N69" s="117">
        <f t="shared" si="6"/>
        <v>5</v>
      </c>
      <c r="O69" s="90"/>
    </row>
    <row r="70" spans="1:15" ht="21.75" thickBot="1" x14ac:dyDescent="0.4">
      <c r="A70" s="75" t="s">
        <v>374</v>
      </c>
      <c r="B70" s="76" t="s">
        <v>375</v>
      </c>
      <c r="C70" s="102">
        <v>25000</v>
      </c>
      <c r="D70" s="103">
        <v>43808</v>
      </c>
      <c r="E70" s="104">
        <f t="shared" si="1"/>
        <v>175.232</v>
      </c>
      <c r="F70" s="105">
        <f t="shared" si="2"/>
        <v>5</v>
      </c>
      <c r="G70" s="102">
        <v>178</v>
      </c>
      <c r="H70" s="103">
        <v>212</v>
      </c>
      <c r="I70" s="104">
        <f t="shared" si="3"/>
        <v>119.10112359550563</v>
      </c>
      <c r="J70" s="105">
        <f t="shared" si="4"/>
        <v>5</v>
      </c>
      <c r="K70" s="102">
        <v>259</v>
      </c>
      <c r="L70" s="103">
        <v>266</v>
      </c>
      <c r="M70" s="104">
        <f t="shared" si="5"/>
        <v>102.70270270270269</v>
      </c>
      <c r="N70" s="105">
        <f t="shared" si="6"/>
        <v>5</v>
      </c>
      <c r="O70" s="87"/>
    </row>
    <row r="71" spans="1:15" ht="21.75" thickBot="1" x14ac:dyDescent="0.4">
      <c r="A71" s="79" t="s">
        <v>376</v>
      </c>
      <c r="B71" s="78" t="s">
        <v>184</v>
      </c>
      <c r="C71" s="98">
        <v>0</v>
      </c>
      <c r="D71" s="99" t="s">
        <v>402</v>
      </c>
      <c r="E71" s="100">
        <f t="shared" si="1"/>
        <v>0</v>
      </c>
      <c r="F71" s="101">
        <f t="shared" si="2"/>
        <v>0</v>
      </c>
      <c r="G71" s="98">
        <v>0</v>
      </c>
      <c r="H71" s="99" t="s">
        <v>402</v>
      </c>
      <c r="I71" s="100">
        <f t="shared" si="3"/>
        <v>0</v>
      </c>
      <c r="J71" s="101">
        <f t="shared" si="4"/>
        <v>0</v>
      </c>
      <c r="K71" s="98">
        <v>0</v>
      </c>
      <c r="L71" s="99">
        <v>0</v>
      </c>
      <c r="M71" s="100">
        <f t="shared" si="5"/>
        <v>0</v>
      </c>
      <c r="N71" s="101">
        <f t="shared" si="6"/>
        <v>0</v>
      </c>
      <c r="O71" s="92"/>
    </row>
    <row r="72" spans="1:15" ht="21.75" thickBot="1" x14ac:dyDescent="0.4">
      <c r="A72" s="75" t="s">
        <v>377</v>
      </c>
      <c r="B72" s="76" t="s">
        <v>378</v>
      </c>
      <c r="C72" s="102">
        <v>2000</v>
      </c>
      <c r="D72" s="103">
        <v>9637</v>
      </c>
      <c r="E72" s="104">
        <f t="shared" ref="E72:E86" si="7">IF(C72=0,0,IF(D72="N/A",0,IF(D72=0,0,(D72/C72)*100)))</f>
        <v>481.85</v>
      </c>
      <c r="F72" s="105">
        <f t="shared" ref="F72:F86" si="8">IF(C72=0,0,IF(E72=0,1,IF(E72&gt;=$AC$2,5,IF(E72&gt;=$AB$2,4,IF(E72&gt;=$AA$2,3,IF(E72&gt;=$Z$2,2,1))))))</f>
        <v>5</v>
      </c>
      <c r="G72" s="102">
        <v>30</v>
      </c>
      <c r="H72" s="103">
        <v>44</v>
      </c>
      <c r="I72" s="104">
        <f t="shared" ref="I72:I86" si="9">IF(G72=0,0,IF(H72="N/A",0,IF(H72=0,0,(H72/G72)*100)))</f>
        <v>146.66666666666666</v>
      </c>
      <c r="J72" s="105">
        <f t="shared" ref="J72:J86" si="10">IF(G72=0,0,IF(I72=0,1,IF(I72&gt;=$AC$3,5,IF(I72&gt;=$AB$3,4,IF(I72&gt;=$AA$3,3,IF(I72&gt;=$Z$3,2,1))))))</f>
        <v>5</v>
      </c>
      <c r="K72" s="102">
        <v>30</v>
      </c>
      <c r="L72" s="103">
        <v>39</v>
      </c>
      <c r="M72" s="104">
        <f t="shared" ref="M72:M86" si="11">IF(K72=0,0,IF(L72="N/A",0,IF(L72=0,0,(L72/K72)*100)))</f>
        <v>130</v>
      </c>
      <c r="N72" s="105">
        <f t="shared" ref="N72:N86" si="12">IF(K72=0,0,IF(M72=0,1,IF(M72&gt;=$V$4,5,IF(M72&gt;=$U$4,4+((M72-$U$4)*$W$4),IF(M72&gt;=$T$4,3+((M72-$T$4)*$W$4),IF(M72&gt;=$S$4,2+((M72-$S$4)*$W$4),IF(M72&gt;=$R$4,1+((M72-$R$4)*$W$4),1)))))))</f>
        <v>5</v>
      </c>
      <c r="O72" s="87"/>
    </row>
    <row r="73" spans="1:15" x14ac:dyDescent="0.35">
      <c r="A73" s="25" t="s">
        <v>379</v>
      </c>
      <c r="B73" s="24" t="s">
        <v>182</v>
      </c>
      <c r="C73" s="126">
        <v>610</v>
      </c>
      <c r="D73" s="127">
        <v>1041</v>
      </c>
      <c r="E73" s="128">
        <f t="shared" si="7"/>
        <v>170.65573770491804</v>
      </c>
      <c r="F73" s="129">
        <f t="shared" si="8"/>
        <v>5</v>
      </c>
      <c r="G73" s="126">
        <v>8</v>
      </c>
      <c r="H73" s="127">
        <v>8</v>
      </c>
      <c r="I73" s="128">
        <f t="shared" si="9"/>
        <v>100</v>
      </c>
      <c r="J73" s="129">
        <f t="shared" si="10"/>
        <v>5</v>
      </c>
      <c r="K73" s="126">
        <v>5</v>
      </c>
      <c r="L73" s="127">
        <v>9</v>
      </c>
      <c r="M73" s="128">
        <f t="shared" si="11"/>
        <v>180</v>
      </c>
      <c r="N73" s="129">
        <f t="shared" si="12"/>
        <v>5</v>
      </c>
      <c r="O73" s="130"/>
    </row>
    <row r="74" spans="1:15" ht="21.75" thickBot="1" x14ac:dyDescent="0.4">
      <c r="A74" s="22" t="s">
        <v>380</v>
      </c>
      <c r="B74" s="23" t="s">
        <v>164</v>
      </c>
      <c r="C74" s="122">
        <v>100</v>
      </c>
      <c r="D74" s="123">
        <v>200</v>
      </c>
      <c r="E74" s="124">
        <f t="shared" si="7"/>
        <v>200</v>
      </c>
      <c r="F74" s="125">
        <f t="shared" si="8"/>
        <v>5</v>
      </c>
      <c r="G74" s="122">
        <v>2</v>
      </c>
      <c r="H74" s="123">
        <v>2</v>
      </c>
      <c r="I74" s="124">
        <f t="shared" si="9"/>
        <v>100</v>
      </c>
      <c r="J74" s="125">
        <f t="shared" si="10"/>
        <v>5</v>
      </c>
      <c r="K74" s="122">
        <v>2</v>
      </c>
      <c r="L74" s="123">
        <v>7</v>
      </c>
      <c r="M74" s="124">
        <f t="shared" si="11"/>
        <v>350</v>
      </c>
      <c r="N74" s="125">
        <f t="shared" si="12"/>
        <v>5</v>
      </c>
      <c r="O74" s="136"/>
    </row>
    <row r="75" spans="1:15" ht="21.75" thickBot="1" x14ac:dyDescent="0.4">
      <c r="A75" s="75" t="s">
        <v>381</v>
      </c>
      <c r="B75" s="76" t="s">
        <v>382</v>
      </c>
      <c r="C75" s="102">
        <v>30000</v>
      </c>
      <c r="D75" s="103">
        <v>30805</v>
      </c>
      <c r="E75" s="104">
        <f t="shared" si="7"/>
        <v>102.68333333333332</v>
      </c>
      <c r="F75" s="105">
        <f t="shared" si="8"/>
        <v>5</v>
      </c>
      <c r="G75" s="102">
        <v>189</v>
      </c>
      <c r="H75" s="103">
        <v>199</v>
      </c>
      <c r="I75" s="104">
        <f t="shared" si="9"/>
        <v>105.29100529100531</v>
      </c>
      <c r="J75" s="105">
        <f t="shared" si="10"/>
        <v>5</v>
      </c>
      <c r="K75" s="102">
        <v>153</v>
      </c>
      <c r="L75" s="103">
        <v>220</v>
      </c>
      <c r="M75" s="104">
        <f t="shared" si="11"/>
        <v>143.79084967320262</v>
      </c>
      <c r="N75" s="105">
        <f t="shared" si="12"/>
        <v>5</v>
      </c>
      <c r="O75" s="87"/>
    </row>
    <row r="76" spans="1:15" x14ac:dyDescent="0.35">
      <c r="A76" s="25" t="s">
        <v>383</v>
      </c>
      <c r="B76" s="24" t="s">
        <v>195</v>
      </c>
      <c r="C76" s="106">
        <v>2000</v>
      </c>
      <c r="D76" s="107">
        <v>4210</v>
      </c>
      <c r="E76" s="108">
        <f t="shared" si="7"/>
        <v>210.5</v>
      </c>
      <c r="F76" s="109">
        <f t="shared" si="8"/>
        <v>5</v>
      </c>
      <c r="G76" s="106">
        <v>32</v>
      </c>
      <c r="H76" s="107">
        <v>33</v>
      </c>
      <c r="I76" s="108">
        <f t="shared" si="9"/>
        <v>103.125</v>
      </c>
      <c r="J76" s="109">
        <f t="shared" si="10"/>
        <v>5</v>
      </c>
      <c r="K76" s="106">
        <v>33</v>
      </c>
      <c r="L76" s="107">
        <v>33</v>
      </c>
      <c r="M76" s="108">
        <f t="shared" si="11"/>
        <v>100</v>
      </c>
      <c r="N76" s="109">
        <f t="shared" si="12"/>
        <v>5</v>
      </c>
      <c r="O76" s="88"/>
    </row>
    <row r="77" spans="1:15" ht="21.75" thickBot="1" x14ac:dyDescent="0.4">
      <c r="A77" s="22" t="s">
        <v>384</v>
      </c>
      <c r="B77" s="23" t="s">
        <v>189</v>
      </c>
      <c r="C77" s="114">
        <v>5500</v>
      </c>
      <c r="D77" s="115">
        <v>7200</v>
      </c>
      <c r="E77" s="116">
        <f t="shared" si="7"/>
        <v>130.90909090909091</v>
      </c>
      <c r="F77" s="117">
        <f t="shared" si="8"/>
        <v>5</v>
      </c>
      <c r="G77" s="114">
        <v>50</v>
      </c>
      <c r="H77" s="115">
        <v>51</v>
      </c>
      <c r="I77" s="116">
        <f t="shared" si="9"/>
        <v>102</v>
      </c>
      <c r="J77" s="117">
        <f t="shared" si="10"/>
        <v>5</v>
      </c>
      <c r="K77" s="114">
        <v>56</v>
      </c>
      <c r="L77" s="115">
        <v>56</v>
      </c>
      <c r="M77" s="116">
        <f t="shared" si="11"/>
        <v>100</v>
      </c>
      <c r="N77" s="117">
        <f t="shared" si="12"/>
        <v>5</v>
      </c>
      <c r="O77" s="90"/>
    </row>
    <row r="78" spans="1:15" ht="21.75" thickBot="1" x14ac:dyDescent="0.4">
      <c r="A78" s="75" t="s">
        <v>385</v>
      </c>
      <c r="B78" s="76" t="s">
        <v>386</v>
      </c>
      <c r="C78" s="102">
        <v>3500</v>
      </c>
      <c r="D78" s="103">
        <v>5473</v>
      </c>
      <c r="E78" s="104">
        <f t="shared" si="7"/>
        <v>156.37142857142857</v>
      </c>
      <c r="F78" s="105">
        <f t="shared" si="8"/>
        <v>5</v>
      </c>
      <c r="G78" s="102">
        <v>55</v>
      </c>
      <c r="H78" s="103">
        <v>56</v>
      </c>
      <c r="I78" s="104">
        <f t="shared" si="9"/>
        <v>101.81818181818181</v>
      </c>
      <c r="J78" s="105">
        <f t="shared" si="10"/>
        <v>5</v>
      </c>
      <c r="K78" s="102">
        <v>54</v>
      </c>
      <c r="L78" s="103">
        <v>91</v>
      </c>
      <c r="M78" s="104">
        <f t="shared" si="11"/>
        <v>168.5185185185185</v>
      </c>
      <c r="N78" s="105">
        <f t="shared" si="12"/>
        <v>5</v>
      </c>
      <c r="O78" s="87"/>
    </row>
    <row r="79" spans="1:15" x14ac:dyDescent="0.35">
      <c r="A79" s="25" t="s">
        <v>387</v>
      </c>
      <c r="B79" s="24" t="s">
        <v>208</v>
      </c>
      <c r="C79" s="126">
        <v>500</v>
      </c>
      <c r="D79" s="127">
        <v>674</v>
      </c>
      <c r="E79" s="128">
        <f t="shared" si="7"/>
        <v>134.80000000000001</v>
      </c>
      <c r="F79" s="129">
        <f t="shared" si="8"/>
        <v>5</v>
      </c>
      <c r="G79" s="126">
        <v>6</v>
      </c>
      <c r="H79" s="127">
        <v>6</v>
      </c>
      <c r="I79" s="128">
        <f t="shared" si="9"/>
        <v>100</v>
      </c>
      <c r="J79" s="129">
        <f t="shared" si="10"/>
        <v>5</v>
      </c>
      <c r="K79" s="126">
        <v>6</v>
      </c>
      <c r="L79" s="127">
        <v>6</v>
      </c>
      <c r="M79" s="128">
        <f t="shared" si="11"/>
        <v>100</v>
      </c>
      <c r="N79" s="129">
        <f t="shared" si="12"/>
        <v>5</v>
      </c>
      <c r="O79" s="130"/>
    </row>
    <row r="80" spans="1:15" ht="21.75" thickBot="1" x14ac:dyDescent="0.4">
      <c r="A80" s="22" t="s">
        <v>388</v>
      </c>
      <c r="B80" s="23" t="s">
        <v>202</v>
      </c>
      <c r="C80" s="122">
        <v>5500</v>
      </c>
      <c r="D80" s="123">
        <v>6918</v>
      </c>
      <c r="E80" s="124">
        <f t="shared" si="7"/>
        <v>125.78181818181817</v>
      </c>
      <c r="F80" s="125">
        <f t="shared" si="8"/>
        <v>5</v>
      </c>
      <c r="G80" s="122">
        <v>44</v>
      </c>
      <c r="H80" s="123">
        <v>47</v>
      </c>
      <c r="I80" s="124">
        <f t="shared" si="9"/>
        <v>106.81818181818181</v>
      </c>
      <c r="J80" s="125">
        <f t="shared" si="10"/>
        <v>5</v>
      </c>
      <c r="K80" s="122">
        <v>34</v>
      </c>
      <c r="L80" s="123">
        <v>49</v>
      </c>
      <c r="M80" s="124">
        <f t="shared" si="11"/>
        <v>144.11764705882354</v>
      </c>
      <c r="N80" s="125">
        <f t="shared" si="12"/>
        <v>5</v>
      </c>
      <c r="O80" s="136"/>
    </row>
    <row r="81" spans="1:15" ht="21.75" thickBot="1" x14ac:dyDescent="0.4">
      <c r="A81" s="75" t="s">
        <v>389</v>
      </c>
      <c r="B81" s="76" t="s">
        <v>390</v>
      </c>
      <c r="C81" s="102">
        <v>2500</v>
      </c>
      <c r="D81" s="103">
        <v>4033</v>
      </c>
      <c r="E81" s="104">
        <f t="shared" si="7"/>
        <v>161.32</v>
      </c>
      <c r="F81" s="105">
        <f t="shared" si="8"/>
        <v>5</v>
      </c>
      <c r="G81" s="102">
        <v>12</v>
      </c>
      <c r="H81" s="103">
        <v>17</v>
      </c>
      <c r="I81" s="104">
        <f t="shared" si="9"/>
        <v>141.66666666666669</v>
      </c>
      <c r="J81" s="105">
        <f t="shared" si="10"/>
        <v>5</v>
      </c>
      <c r="K81" s="102">
        <v>9</v>
      </c>
      <c r="L81" s="103">
        <v>16</v>
      </c>
      <c r="M81" s="104">
        <f t="shared" si="11"/>
        <v>177.77777777777777</v>
      </c>
      <c r="N81" s="105">
        <f t="shared" si="12"/>
        <v>5</v>
      </c>
      <c r="O81" s="87"/>
    </row>
    <row r="82" spans="1:15" ht="21.75" thickBot="1" x14ac:dyDescent="0.4">
      <c r="A82" s="75" t="s">
        <v>391</v>
      </c>
      <c r="B82" s="76" t="s">
        <v>392</v>
      </c>
      <c r="C82" s="102">
        <v>1400</v>
      </c>
      <c r="D82" s="103">
        <v>3344</v>
      </c>
      <c r="E82" s="104">
        <f t="shared" si="7"/>
        <v>238.85714285714289</v>
      </c>
      <c r="F82" s="105">
        <f t="shared" si="8"/>
        <v>5</v>
      </c>
      <c r="G82" s="102">
        <v>17</v>
      </c>
      <c r="H82" s="103">
        <v>23</v>
      </c>
      <c r="I82" s="104">
        <f t="shared" si="9"/>
        <v>135.29411764705884</v>
      </c>
      <c r="J82" s="105">
        <f t="shared" si="10"/>
        <v>5</v>
      </c>
      <c r="K82" s="102">
        <v>15</v>
      </c>
      <c r="L82" s="103">
        <v>28</v>
      </c>
      <c r="M82" s="104">
        <f t="shared" si="11"/>
        <v>186.66666666666666</v>
      </c>
      <c r="N82" s="105">
        <f t="shared" si="12"/>
        <v>5</v>
      </c>
      <c r="O82" s="87"/>
    </row>
    <row r="83" spans="1:15" ht="21.75" thickBot="1" x14ac:dyDescent="0.4">
      <c r="A83" s="75" t="s">
        <v>393</v>
      </c>
      <c r="B83" s="76" t="s">
        <v>394</v>
      </c>
      <c r="C83" s="102">
        <v>500</v>
      </c>
      <c r="D83" s="103">
        <v>689</v>
      </c>
      <c r="E83" s="104">
        <f t="shared" si="7"/>
        <v>137.79999999999998</v>
      </c>
      <c r="F83" s="105">
        <f t="shared" si="8"/>
        <v>5</v>
      </c>
      <c r="G83" s="102">
        <v>3</v>
      </c>
      <c r="H83" s="103">
        <v>6</v>
      </c>
      <c r="I83" s="104">
        <f t="shared" si="9"/>
        <v>200</v>
      </c>
      <c r="J83" s="105">
        <f t="shared" si="10"/>
        <v>5</v>
      </c>
      <c r="K83" s="102">
        <v>5</v>
      </c>
      <c r="L83" s="103">
        <v>5</v>
      </c>
      <c r="M83" s="104">
        <f t="shared" si="11"/>
        <v>100</v>
      </c>
      <c r="N83" s="105">
        <f t="shared" si="12"/>
        <v>5</v>
      </c>
      <c r="O83" s="87"/>
    </row>
    <row r="84" spans="1:15" x14ac:dyDescent="0.35">
      <c r="A84" s="25" t="s">
        <v>395</v>
      </c>
      <c r="B84" s="24" t="s">
        <v>176</v>
      </c>
      <c r="C84" s="106">
        <v>0</v>
      </c>
      <c r="D84" s="107" t="s">
        <v>402</v>
      </c>
      <c r="E84" s="108">
        <f t="shared" si="7"/>
        <v>0</v>
      </c>
      <c r="F84" s="109">
        <f t="shared" si="8"/>
        <v>0</v>
      </c>
      <c r="G84" s="106">
        <v>0</v>
      </c>
      <c r="H84" s="107">
        <v>0</v>
      </c>
      <c r="I84" s="108">
        <f t="shared" si="9"/>
        <v>0</v>
      </c>
      <c r="J84" s="109">
        <f t="shared" si="10"/>
        <v>0</v>
      </c>
      <c r="K84" s="106">
        <v>0</v>
      </c>
      <c r="L84" s="107">
        <v>0</v>
      </c>
      <c r="M84" s="108">
        <f t="shared" si="11"/>
        <v>0</v>
      </c>
      <c r="N84" s="109">
        <f t="shared" si="12"/>
        <v>0</v>
      </c>
      <c r="O84" s="88"/>
    </row>
    <row r="85" spans="1:15" x14ac:dyDescent="0.35">
      <c r="A85" s="21" t="s">
        <v>396</v>
      </c>
      <c r="B85" s="20" t="s">
        <v>397</v>
      </c>
      <c r="C85" s="110">
        <v>0</v>
      </c>
      <c r="D85" s="111" t="s">
        <v>402</v>
      </c>
      <c r="E85" s="112">
        <f t="shared" si="7"/>
        <v>0</v>
      </c>
      <c r="F85" s="113">
        <f t="shared" si="8"/>
        <v>0</v>
      </c>
      <c r="G85" s="110">
        <v>0</v>
      </c>
      <c r="H85" s="111">
        <v>0</v>
      </c>
      <c r="I85" s="112">
        <f t="shared" si="9"/>
        <v>0</v>
      </c>
      <c r="J85" s="113">
        <f t="shared" si="10"/>
        <v>0</v>
      </c>
      <c r="K85" s="110">
        <v>0</v>
      </c>
      <c r="L85" s="111">
        <v>0</v>
      </c>
      <c r="M85" s="112">
        <f t="shared" si="11"/>
        <v>0</v>
      </c>
      <c r="N85" s="113">
        <f t="shared" si="12"/>
        <v>0</v>
      </c>
      <c r="O85" s="89"/>
    </row>
    <row r="86" spans="1:15" ht="21.75" thickBot="1" x14ac:dyDescent="0.4">
      <c r="A86" s="22" t="s">
        <v>398</v>
      </c>
      <c r="B86" s="23" t="s">
        <v>399</v>
      </c>
      <c r="C86" s="118">
        <v>0</v>
      </c>
      <c r="D86" s="119" t="s">
        <v>402</v>
      </c>
      <c r="E86" s="120">
        <f t="shared" si="7"/>
        <v>0</v>
      </c>
      <c r="F86" s="121">
        <f t="shared" si="8"/>
        <v>0</v>
      </c>
      <c r="G86" s="118">
        <v>0</v>
      </c>
      <c r="H86" s="119">
        <v>0</v>
      </c>
      <c r="I86" s="120">
        <f t="shared" si="9"/>
        <v>0</v>
      </c>
      <c r="J86" s="121">
        <f t="shared" si="10"/>
        <v>0</v>
      </c>
      <c r="K86" s="118">
        <v>0</v>
      </c>
      <c r="L86" s="119">
        <v>0</v>
      </c>
      <c r="M86" s="120">
        <f t="shared" si="11"/>
        <v>0</v>
      </c>
      <c r="N86" s="121">
        <f t="shared" si="12"/>
        <v>0</v>
      </c>
      <c r="O86" s="93"/>
    </row>
    <row r="87" spans="1:15" ht="21.75" thickBot="1" x14ac:dyDescent="0.4">
      <c r="C87" s="44"/>
      <c r="D87" s="44"/>
      <c r="E87" s="45"/>
      <c r="F87" s="46"/>
      <c r="G87" s="44"/>
      <c r="H87" s="44"/>
      <c r="I87" s="45"/>
      <c r="J87" s="46"/>
      <c r="K87" s="44"/>
      <c r="L87" s="44"/>
      <c r="M87" s="45"/>
      <c r="N87" s="43"/>
      <c r="O87" s="43"/>
    </row>
    <row r="88" spans="1:15" x14ac:dyDescent="0.3">
      <c r="A88" s="59"/>
      <c r="B88" s="61" t="s">
        <v>283</v>
      </c>
      <c r="C88" s="58"/>
      <c r="D88" s="58"/>
      <c r="E88" s="58"/>
      <c r="F88" s="64">
        <f>MAX(F7:F86)</f>
        <v>5</v>
      </c>
      <c r="J88" s="64">
        <f>MAX(J7:J86)</f>
        <v>5</v>
      </c>
      <c r="K88" s="34"/>
      <c r="N88" s="64">
        <f>MAX(N7:N86)</f>
        <v>5</v>
      </c>
      <c r="O88" s="81"/>
    </row>
    <row r="89" spans="1:15" x14ac:dyDescent="0.3">
      <c r="A89" s="60"/>
      <c r="B89" s="62" t="s">
        <v>284</v>
      </c>
      <c r="C89" s="58"/>
      <c r="D89" s="58"/>
      <c r="E89" s="58"/>
      <c r="F89" s="63">
        <f>MIN(F7:F86)</f>
        <v>0</v>
      </c>
      <c r="J89" s="63">
        <f>MIN(J7:J86)</f>
        <v>0</v>
      </c>
      <c r="N89" s="63">
        <f>MIN(N7:N86)</f>
        <v>0</v>
      </c>
      <c r="O89" s="81"/>
    </row>
    <row r="90" spans="1:15" x14ac:dyDescent="0.3">
      <c r="A90" s="69"/>
      <c r="B90" s="70" t="s">
        <v>285</v>
      </c>
      <c r="C90" s="58"/>
      <c r="D90" s="58"/>
      <c r="E90" s="58"/>
      <c r="F90" s="71">
        <f>SUM(F7:F86)/(F98-F92)</f>
        <v>4.9342105263157894</v>
      </c>
      <c r="J90" s="71">
        <f>SUM(J7:J86)/(J98-J92)</f>
        <v>4.8289473684210522</v>
      </c>
      <c r="N90" s="71">
        <f>SUM(N7:N86)/(N98-N92)</f>
        <v>5</v>
      </c>
      <c r="O90" s="81"/>
    </row>
    <row r="91" spans="1:15" x14ac:dyDescent="0.3">
      <c r="A91" s="60"/>
      <c r="B91" s="62" t="s">
        <v>293</v>
      </c>
      <c r="C91" s="58"/>
      <c r="D91" s="58"/>
      <c r="E91" s="58"/>
      <c r="F91" s="63">
        <v>0</v>
      </c>
      <c r="J91" s="63">
        <v>0</v>
      </c>
      <c r="N91" s="63">
        <v>0</v>
      </c>
      <c r="O91" s="81"/>
    </row>
    <row r="92" spans="1:15" x14ac:dyDescent="0.3">
      <c r="A92" s="65" t="s">
        <v>286</v>
      </c>
      <c r="B92" s="66" t="s">
        <v>287</v>
      </c>
      <c r="C92" s="58"/>
      <c r="D92" s="58"/>
      <c r="E92" s="58"/>
      <c r="F92" s="72">
        <f>COUNTIF(F7:F86,"=0")</f>
        <v>4</v>
      </c>
      <c r="J92" s="72">
        <f>COUNTIF(J7:J86,"=0")</f>
        <v>4</v>
      </c>
      <c r="N92" s="72">
        <f>COUNTIF(N7:N86,"=0")</f>
        <v>4</v>
      </c>
      <c r="O92" s="81"/>
    </row>
    <row r="93" spans="1:15" x14ac:dyDescent="0.3">
      <c r="A93" s="65" t="s">
        <v>282</v>
      </c>
      <c r="B93" s="66" t="s">
        <v>288</v>
      </c>
      <c r="C93" s="58"/>
      <c r="D93" s="58"/>
      <c r="E93" s="58"/>
      <c r="F93" s="72">
        <f>COUNTIF(F7:F86,"&lt;2")-COUNTIF(F7:F86,"=0")</f>
        <v>1</v>
      </c>
      <c r="J93" s="72">
        <f>COUNTIF(J7:J86,"&lt;2")-COUNTIF(J7:J86,"=0")</f>
        <v>3</v>
      </c>
      <c r="N93" s="72">
        <f>COUNTIF(N7:N86,"&lt;2")-COUNTIF(N7:N86,"=0")</f>
        <v>0</v>
      </c>
      <c r="O93" s="81"/>
    </row>
    <row r="94" spans="1:15" x14ac:dyDescent="0.3">
      <c r="A94" s="65" t="s">
        <v>282</v>
      </c>
      <c r="B94" s="66" t="s">
        <v>289</v>
      </c>
      <c r="C94" s="58"/>
      <c r="D94" s="58"/>
      <c r="E94" s="58"/>
      <c r="F94" s="72">
        <f>COUNTIF(F7:F86,"&lt;3")-COUNTIF(F7:F86,"&lt;2")</f>
        <v>0</v>
      </c>
      <c r="J94" s="72">
        <f>COUNTIF(J7:J86,"&lt;3")-COUNTIF(J7:J86,"&lt;2")</f>
        <v>0</v>
      </c>
      <c r="N94" s="72">
        <f>COUNTIF(N7:N86,"&lt;3")-COUNTIF(N7:N86,"&lt;2")</f>
        <v>0</v>
      </c>
      <c r="O94" s="81"/>
    </row>
    <row r="95" spans="1:15" x14ac:dyDescent="0.3">
      <c r="A95" s="65" t="s">
        <v>282</v>
      </c>
      <c r="B95" s="66" t="s">
        <v>290</v>
      </c>
      <c r="C95" s="58"/>
      <c r="D95" s="58"/>
      <c r="E95" s="58"/>
      <c r="F95" s="72">
        <f>COUNTIF(F7:F86,"&lt;4")-COUNTIF(F7:F86,"&lt;3")</f>
        <v>0</v>
      </c>
      <c r="J95" s="72">
        <f>COUNTIF(J7:J86,"&lt;4")-COUNTIF(J7:J86,"&lt;3")</f>
        <v>0</v>
      </c>
      <c r="N95" s="72">
        <f>COUNTIF(N7:N86,"&lt;4")-COUNTIF(N7:N86,"&lt;3")</f>
        <v>0</v>
      </c>
      <c r="O95" s="81"/>
    </row>
    <row r="96" spans="1:15" x14ac:dyDescent="0.3">
      <c r="A96" s="65" t="s">
        <v>282</v>
      </c>
      <c r="B96" s="66" t="s">
        <v>291</v>
      </c>
      <c r="C96" s="58"/>
      <c r="D96" s="58"/>
      <c r="E96" s="58"/>
      <c r="F96" s="72">
        <f>COUNTIF(F7:F86,"&lt;5")-COUNTIF(F7:F86,"&lt;4")</f>
        <v>1</v>
      </c>
      <c r="J96" s="72">
        <f>COUNTIF(J7:J86,"&lt;5")-COUNTIF(J7:J86,"&lt;4")</f>
        <v>1</v>
      </c>
      <c r="N96" s="72">
        <f>COUNTIF(N7:N86,"&lt;5")-COUNTIF(N7:N86,"&lt;4")</f>
        <v>0</v>
      </c>
      <c r="O96" s="81"/>
    </row>
    <row r="97" spans="1:15" x14ac:dyDescent="0.3">
      <c r="A97" s="65" t="s">
        <v>282</v>
      </c>
      <c r="B97" s="66" t="s">
        <v>292</v>
      </c>
      <c r="C97" s="58"/>
      <c r="D97" s="58"/>
      <c r="E97" s="58"/>
      <c r="F97" s="72">
        <f>COUNTIF(F7:F86,"=5")</f>
        <v>74</v>
      </c>
      <c r="J97" s="72">
        <f>COUNTIF(J7:J86,"=5")</f>
        <v>72</v>
      </c>
      <c r="N97" s="72">
        <f>COUNTIF(N7:N86,"=5")</f>
        <v>76</v>
      </c>
      <c r="O97" s="81"/>
    </row>
    <row r="98" spans="1:15" ht="21.75" thickBot="1" x14ac:dyDescent="0.35">
      <c r="A98" s="67" t="s">
        <v>57</v>
      </c>
      <c r="B98" s="68"/>
      <c r="C98" s="58"/>
      <c r="D98" s="58"/>
      <c r="E98" s="58"/>
      <c r="F98" s="73">
        <f>SUM(F91:F97)</f>
        <v>80</v>
      </c>
      <c r="J98" s="73">
        <f>SUM(J91:J97)</f>
        <v>80</v>
      </c>
      <c r="N98" s="73">
        <f>SUM(N91:N97)</f>
        <v>80</v>
      </c>
      <c r="O98" s="82"/>
    </row>
  </sheetData>
  <mergeCells count="7">
    <mergeCell ref="O5:O6"/>
    <mergeCell ref="A1:N1"/>
    <mergeCell ref="A5:A6"/>
    <mergeCell ref="B5:B6"/>
    <mergeCell ref="C5:F5"/>
    <mergeCell ref="G5:J5"/>
    <mergeCell ref="K5:N5"/>
  </mergeCells>
  <hyperlinks>
    <hyperlink ref="B3" r:id="rId1"/>
  </hyperlinks>
  <printOptions horizontalCentered="1" verticalCentered="1"/>
  <pageMargins left="0.5" right="0.5" top="1.0620000000000001" bottom="0.78" header="0.3" footer="0.3"/>
  <pageSetup paperSize="9" scale="91" fitToHeight="4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3.4</vt:lpstr>
      <vt:lpstr>'3.4'!Print_Area</vt:lpstr>
      <vt:lpstr>'3.4'!Print_Titles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2016-11-02T07:07:59Z</dcterms:modified>
</cp:coreProperties>
</file>