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5600" windowHeight="9855" tabRatio="835"/>
  </bookViews>
  <sheets>
    <sheet name="ผลปี 61" sheetId="55" r:id="rId1"/>
    <sheet name="1อนาคต" sheetId="46" r:id="rId2"/>
    <sheet name="2ครัวไทย เตรียม" sheetId="53" r:id="rId3"/>
    <sheet name="3ครัวไทย ยก" sheetId="57" r:id="rId4"/>
    <sheet name="4เกษตร" sheetId="58" r:id="rId5"/>
    <sheet name="5 ยนต์ เตรียม" sheetId="59" r:id="rId6"/>
    <sheet name="6 ยนต์ ยก" sheetId="60" r:id="rId7"/>
    <sheet name="7 บริการ ยก" sheetId="61" r:id="rId8"/>
    <sheet name="8 จิสติกส์ ยก" sheetId="62" r:id="rId9"/>
    <sheet name="9ไฟฟ้า เตรียม" sheetId="63" r:id="rId10"/>
    <sheet name="10 อื่น เตรียม" sheetId="64" r:id="rId11"/>
    <sheet name="11อื่น ยก" sheetId="65" r:id="rId12"/>
    <sheet name="12 ภาษา ยก" sheetId="66" r:id="rId13"/>
    <sheet name="13 ยก มรช" sheetId="67" r:id="rId14"/>
    <sheet name="14 ทดสอบ มรช" sheetId="45" r:id="rId15"/>
    <sheet name="15 ทดสอบ" sheetId="68" r:id="rId16"/>
    <sheet name="15.1 ทด บู" sheetId="74" r:id="rId17"/>
    <sheet name="16 รายได้น้อย" sheetId="69" r:id="rId18"/>
    <sheet name="17-20 เฉพาะ" sheetId="70" r:id="rId19"/>
    <sheet name="21 สูงอายุ" sheetId="71" r:id="rId20"/>
    <sheet name="22-23 บูรณาการ" sheetId="72" r:id="rId21"/>
    <sheet name="สารบัญ" sheetId="56" r:id="rId22"/>
    <sheet name="Sheet1" sheetId="54" r:id="rId23"/>
    <sheet name="Sheet2" sheetId="73" r:id="rId24"/>
  </sheets>
  <definedNames>
    <definedName name="_xlnm.Print_Titles" localSheetId="0">'ผลปี 61'!$5:$5</definedName>
    <definedName name="_xlnm.Print_Titles" localSheetId="21">สารบัญ!$1:$1</definedName>
  </definedNames>
  <calcPr calcId="144525"/>
</workbook>
</file>

<file path=xl/calcChain.xml><?xml version="1.0" encoding="utf-8"?>
<calcChain xmlns="http://schemas.openxmlformats.org/spreadsheetml/2006/main">
  <c r="D17" i="55" l="1"/>
  <c r="D15" i="55"/>
  <c r="D14" i="55"/>
  <c r="E16" i="55"/>
  <c r="F16" i="55"/>
  <c r="E17" i="55"/>
  <c r="F17" i="55"/>
  <c r="D16" i="55"/>
  <c r="G143" i="55" l="1"/>
  <c r="G142" i="55"/>
  <c r="G140" i="55"/>
  <c r="F143" i="55"/>
  <c r="D143" i="55"/>
  <c r="R19" i="74"/>
  <c r="Q19" i="74"/>
  <c r="P19" i="74"/>
  <c r="O19" i="74"/>
  <c r="N19" i="74"/>
  <c r="M19" i="74"/>
  <c r="L19" i="74"/>
  <c r="K19" i="74"/>
  <c r="J19" i="74"/>
  <c r="I19" i="74"/>
  <c r="H19" i="74"/>
  <c r="G19" i="74"/>
  <c r="F19" i="74"/>
  <c r="E19" i="74"/>
  <c r="G8" i="55" l="1"/>
  <c r="D127" i="55"/>
  <c r="D124" i="55" s="1"/>
  <c r="F86" i="55"/>
  <c r="D86" i="55"/>
  <c r="F112" i="55"/>
  <c r="D112" i="55"/>
  <c r="F8" i="55"/>
  <c r="D8" i="55"/>
  <c r="F31" i="70"/>
  <c r="G31" i="70"/>
  <c r="H31" i="70"/>
  <c r="F127" i="55" s="1"/>
  <c r="I31" i="70"/>
  <c r="J31" i="70"/>
  <c r="L31" i="70"/>
  <c r="N31" i="70"/>
  <c r="O31" i="70"/>
  <c r="P31" i="70"/>
  <c r="Q31" i="70"/>
  <c r="R31" i="70"/>
  <c r="S31" i="70"/>
  <c r="E31" i="70"/>
  <c r="T13" i="69"/>
  <c r="T10" i="69" s="1"/>
  <c r="S13" i="69"/>
  <c r="H127" i="55" l="1"/>
  <c r="E127" i="55"/>
  <c r="G127" i="55"/>
  <c r="F69" i="55"/>
  <c r="D69" i="55"/>
  <c r="H86" i="55" l="1"/>
  <c r="G86" i="55"/>
  <c r="E86" i="55"/>
  <c r="C8" i="55"/>
  <c r="H114" i="55"/>
  <c r="H112" i="55"/>
  <c r="G112" i="55"/>
  <c r="E114" i="55"/>
  <c r="E112" i="55"/>
  <c r="F68" i="55"/>
  <c r="E68" i="55"/>
  <c r="D68" i="55"/>
  <c r="H68" i="55" s="1"/>
  <c r="G24" i="55"/>
  <c r="G68" i="55" l="1"/>
  <c r="F10" i="64"/>
  <c r="G10" i="64"/>
  <c r="H10" i="64"/>
  <c r="I10" i="64"/>
  <c r="J10" i="64"/>
  <c r="K10" i="64"/>
  <c r="L10" i="64"/>
  <c r="M10" i="64"/>
  <c r="N10" i="64"/>
  <c r="O10" i="64"/>
  <c r="P10" i="64"/>
  <c r="Q10" i="64"/>
  <c r="R10" i="64"/>
  <c r="S10" i="64"/>
  <c r="T10" i="64"/>
  <c r="U10" i="64"/>
  <c r="V10" i="64"/>
  <c r="W10" i="64"/>
  <c r="X10" i="64"/>
  <c r="E10" i="64"/>
  <c r="V18" i="64"/>
  <c r="E131" i="55" l="1"/>
  <c r="E132" i="55"/>
  <c r="P55" i="70"/>
  <c r="S10" i="69"/>
  <c r="R10" i="69"/>
  <c r="Q10" i="69"/>
  <c r="P10" i="69"/>
  <c r="N10" i="69"/>
  <c r="L10" i="69"/>
  <c r="J10" i="69"/>
  <c r="I10" i="69"/>
  <c r="H10" i="69"/>
  <c r="F82" i="55" s="1"/>
  <c r="G10" i="69"/>
  <c r="F10" i="69"/>
  <c r="E10" i="69"/>
  <c r="D82" i="55" s="1"/>
  <c r="E82" i="55" s="1"/>
  <c r="G82" i="55" l="1"/>
  <c r="H82" i="55"/>
  <c r="L9" i="74"/>
  <c r="R9" i="74"/>
  <c r="Q9" i="74"/>
  <c r="P9" i="74"/>
  <c r="O9" i="74"/>
  <c r="N9" i="74"/>
  <c r="M9" i="74"/>
  <c r="K9" i="74"/>
  <c r="J9" i="74"/>
  <c r="I9" i="74"/>
  <c r="H9" i="74"/>
  <c r="F142" i="55" s="1"/>
  <c r="G9" i="74"/>
  <c r="F9" i="74"/>
  <c r="E9" i="74"/>
  <c r="D142" i="55" s="1"/>
  <c r="H20" i="55"/>
  <c r="H32" i="55"/>
  <c r="H30" i="55"/>
  <c r="H34" i="55"/>
  <c r="H33" i="55"/>
  <c r="G33" i="55"/>
  <c r="G34" i="55"/>
  <c r="E33" i="55"/>
  <c r="E34" i="55"/>
  <c r="F33" i="55"/>
  <c r="D33" i="55"/>
  <c r="F34" i="55"/>
  <c r="D34" i="55"/>
  <c r="F37" i="55"/>
  <c r="D37" i="55"/>
  <c r="H25" i="55"/>
  <c r="H24" i="55"/>
  <c r="H18" i="55"/>
  <c r="E18" i="55"/>
  <c r="E24" i="55"/>
  <c r="D18" i="55"/>
  <c r="E20" i="55"/>
  <c r="F10" i="57"/>
  <c r="G10" i="57"/>
  <c r="H10" i="57"/>
  <c r="F20" i="55" s="1"/>
  <c r="F18" i="55" s="1"/>
  <c r="G18" i="55" s="1"/>
  <c r="I10" i="57"/>
  <c r="J10" i="57"/>
  <c r="L10" i="57"/>
  <c r="N10" i="57"/>
  <c r="P10" i="57"/>
  <c r="Q10" i="57"/>
  <c r="R10" i="57"/>
  <c r="S10" i="57"/>
  <c r="E10" i="57"/>
  <c r="D20" i="55"/>
  <c r="X9" i="63"/>
  <c r="W9" i="63"/>
  <c r="V9" i="63"/>
  <c r="U9" i="63"/>
  <c r="T9" i="63"/>
  <c r="S9" i="63"/>
  <c r="Q9" i="63"/>
  <c r="O9" i="63"/>
  <c r="N9" i="63"/>
  <c r="M9" i="63"/>
  <c r="L9" i="63"/>
  <c r="K9" i="63"/>
  <c r="J9" i="63"/>
  <c r="I9" i="63"/>
  <c r="H9" i="63"/>
  <c r="G9" i="63"/>
  <c r="F9" i="63"/>
  <c r="E9" i="63"/>
  <c r="P19" i="61"/>
  <c r="P17" i="61"/>
  <c r="P11" i="57"/>
  <c r="H19" i="55"/>
  <c r="E19" i="55"/>
  <c r="D19" i="55"/>
  <c r="F9" i="53"/>
  <c r="G9" i="53"/>
  <c r="H9" i="53"/>
  <c r="I9" i="53"/>
  <c r="J9" i="53"/>
  <c r="K9" i="53"/>
  <c r="L9" i="53"/>
  <c r="M9" i="53"/>
  <c r="N9" i="53"/>
  <c r="O9" i="53"/>
  <c r="Q9" i="53"/>
  <c r="S9" i="53"/>
  <c r="U9" i="53"/>
  <c r="V9" i="53"/>
  <c r="E9" i="53"/>
  <c r="V10" i="53"/>
  <c r="G37" i="55" l="1"/>
  <c r="H37" i="55"/>
  <c r="E37" i="55"/>
  <c r="F24" i="55"/>
  <c r="D24" i="55"/>
  <c r="G25" i="55"/>
  <c r="E25" i="55"/>
  <c r="F25" i="55"/>
  <c r="D25" i="55"/>
  <c r="F9" i="59"/>
  <c r="G9" i="59"/>
  <c r="H9" i="59"/>
  <c r="I9" i="59"/>
  <c r="J9" i="59"/>
  <c r="K9" i="59"/>
  <c r="L9" i="59"/>
  <c r="M9" i="59"/>
  <c r="N9" i="59"/>
  <c r="O9" i="59"/>
  <c r="Q9" i="59"/>
  <c r="S9" i="59"/>
  <c r="T9" i="59"/>
  <c r="U9" i="59"/>
  <c r="V9" i="59"/>
  <c r="W9" i="59"/>
  <c r="X9" i="59"/>
  <c r="E9" i="59"/>
  <c r="Q15" i="61" l="1"/>
  <c r="P15" i="61"/>
  <c r="F11" i="65" l="1"/>
  <c r="G11" i="65"/>
  <c r="H11" i="65"/>
  <c r="F38" i="55" s="1"/>
  <c r="F36" i="55" s="1"/>
  <c r="I11" i="65"/>
  <c r="J11" i="65"/>
  <c r="L11" i="65"/>
  <c r="N11" i="65"/>
  <c r="R11" i="65"/>
  <c r="S11" i="65"/>
  <c r="E11" i="65"/>
  <c r="D38" i="55" s="1"/>
  <c r="H38" i="55" l="1"/>
  <c r="G38" i="55"/>
  <c r="D36" i="55"/>
  <c r="H36" i="55" s="1"/>
  <c r="E38" i="55"/>
  <c r="C7" i="55"/>
  <c r="G30" i="55"/>
  <c r="G32" i="55"/>
  <c r="G36" i="55" l="1"/>
  <c r="E36" i="55"/>
  <c r="Q13" i="61"/>
  <c r="P13" i="61"/>
  <c r="T32" i="72" l="1"/>
  <c r="U32" i="72"/>
  <c r="U35" i="72"/>
  <c r="T35" i="72"/>
  <c r="Q35" i="72"/>
  <c r="P35" i="72"/>
  <c r="G69" i="55" l="1"/>
  <c r="E69" i="55"/>
  <c r="H69" i="55"/>
  <c r="F10" i="61" l="1"/>
  <c r="G10" i="61"/>
  <c r="H10" i="61"/>
  <c r="F29" i="55" s="1"/>
  <c r="I10" i="61"/>
  <c r="J10" i="61"/>
  <c r="L10" i="61"/>
  <c r="N10" i="61"/>
  <c r="O10" i="61"/>
  <c r="P10" i="61"/>
  <c r="Q10" i="61"/>
  <c r="R10" i="61"/>
  <c r="S10" i="61"/>
  <c r="E10" i="61"/>
  <c r="D29" i="55" s="1"/>
  <c r="R11" i="61"/>
  <c r="Q11" i="61"/>
  <c r="P11" i="61"/>
  <c r="E30" i="55"/>
  <c r="E32" i="55"/>
  <c r="D30" i="55"/>
  <c r="D32" i="55"/>
  <c r="F10" i="62"/>
  <c r="G10" i="62"/>
  <c r="H10" i="62"/>
  <c r="F32" i="55" s="1"/>
  <c r="F30" i="55" s="1"/>
  <c r="I10" i="62"/>
  <c r="J10" i="62"/>
  <c r="L10" i="62"/>
  <c r="N10" i="62"/>
  <c r="O10" i="62"/>
  <c r="P10" i="62"/>
  <c r="Q10" i="62"/>
  <c r="R10" i="62"/>
  <c r="S10" i="62"/>
  <c r="E10" i="62"/>
  <c r="Q11" i="62"/>
  <c r="P11" i="62"/>
  <c r="Q12" i="65"/>
  <c r="Q11" i="65" s="1"/>
  <c r="P12" i="65"/>
  <c r="P11" i="65" s="1"/>
  <c r="F52" i="70"/>
  <c r="G52" i="70"/>
  <c r="H52" i="70"/>
  <c r="F131" i="55" s="1"/>
  <c r="G131" i="55" s="1"/>
  <c r="I52" i="70"/>
  <c r="J52" i="70"/>
  <c r="K52" i="70"/>
  <c r="L52" i="70"/>
  <c r="M52" i="70"/>
  <c r="N52" i="70"/>
  <c r="O52" i="70"/>
  <c r="P52" i="70"/>
  <c r="Q52" i="70"/>
  <c r="R52" i="70"/>
  <c r="S52" i="70"/>
  <c r="E52" i="70"/>
  <c r="D131" i="55" s="1"/>
  <c r="H131" i="55" s="1"/>
  <c r="Q53" i="70"/>
  <c r="P53" i="70"/>
  <c r="G16" i="55" l="1"/>
  <c r="H16" i="55"/>
  <c r="H29" i="55"/>
  <c r="H17" i="55" s="1"/>
  <c r="F27" i="55"/>
  <c r="G29" i="55"/>
  <c r="E29" i="55"/>
  <c r="D27" i="55"/>
  <c r="H27" i="55" s="1"/>
  <c r="F32" i="72"/>
  <c r="G32" i="72"/>
  <c r="H32" i="72"/>
  <c r="I32" i="72"/>
  <c r="J32" i="72"/>
  <c r="L32" i="72"/>
  <c r="N32" i="72"/>
  <c r="O32" i="72"/>
  <c r="P32" i="72"/>
  <c r="Q32" i="72"/>
  <c r="R32" i="72"/>
  <c r="S32" i="72"/>
  <c r="E32" i="72"/>
  <c r="H15" i="55" l="1"/>
  <c r="H14" i="55"/>
  <c r="H12" i="55" s="1"/>
  <c r="G17" i="55"/>
  <c r="G27" i="55"/>
  <c r="F14" i="55"/>
  <c r="F12" i="55" s="1"/>
  <c r="F15" i="55"/>
  <c r="E27" i="55"/>
  <c r="F140" i="55"/>
  <c r="D140" i="55"/>
  <c r="E15" i="55" l="1"/>
  <c r="G15" i="55"/>
  <c r="L11" i="68"/>
  <c r="F9" i="68"/>
  <c r="G9" i="68"/>
  <c r="H9" i="68"/>
  <c r="F76" i="55" s="1"/>
  <c r="F75" i="55" s="1"/>
  <c r="F71" i="55" s="1"/>
  <c r="I9" i="68"/>
  <c r="J9" i="68"/>
  <c r="K9" i="68"/>
  <c r="M9" i="68"/>
  <c r="N9" i="68"/>
  <c r="O9" i="68"/>
  <c r="P9" i="68"/>
  <c r="Q9" i="68"/>
  <c r="R9" i="68"/>
  <c r="E9" i="68"/>
  <c r="D76" i="55" s="1"/>
  <c r="L10" i="68"/>
  <c r="L9" i="68" s="1"/>
  <c r="H132" i="55"/>
  <c r="H124" i="55" s="1"/>
  <c r="D132" i="55"/>
  <c r="F73" i="70"/>
  <c r="G73" i="70"/>
  <c r="H73" i="70"/>
  <c r="F132" i="55" s="1"/>
  <c r="F124" i="55" s="1"/>
  <c r="I73" i="70"/>
  <c r="J73" i="70"/>
  <c r="L73" i="70"/>
  <c r="P73" i="70"/>
  <c r="Q73" i="70"/>
  <c r="R73" i="70"/>
  <c r="S73" i="70"/>
  <c r="E73" i="70"/>
  <c r="Q80" i="70"/>
  <c r="P80" i="70"/>
  <c r="Q77" i="70"/>
  <c r="Q74" i="70"/>
  <c r="P74" i="70"/>
  <c r="D12" i="55" l="1"/>
  <c r="G14" i="55"/>
  <c r="E14" i="55"/>
  <c r="E124" i="55"/>
  <c r="G124" i="55"/>
  <c r="G132" i="55"/>
  <c r="F7" i="55"/>
  <c r="G76" i="55"/>
  <c r="E76" i="55"/>
  <c r="D75" i="55"/>
  <c r="H76" i="55"/>
  <c r="H75" i="55" s="1"/>
  <c r="H71" i="55" s="1"/>
  <c r="C128" i="56"/>
  <c r="C118" i="56"/>
  <c r="C105" i="56"/>
  <c r="C80" i="56" s="1"/>
  <c r="C76" i="56"/>
  <c r="C71" i="56"/>
  <c r="C69" i="56"/>
  <c r="C64" i="56"/>
  <c r="C51" i="56"/>
  <c r="C32" i="56"/>
  <c r="C29" i="56"/>
  <c r="C26" i="56"/>
  <c r="C23" i="56"/>
  <c r="C20" i="56"/>
  <c r="C17" i="56"/>
  <c r="C14" i="56"/>
  <c r="C13" i="56"/>
  <c r="C12" i="56"/>
  <c r="C134" i="55"/>
  <c r="C124" i="55"/>
  <c r="C111" i="55"/>
  <c r="H8" i="55" s="1"/>
  <c r="C86" i="55"/>
  <c r="C82" i="55"/>
  <c r="C77" i="55"/>
  <c r="C75" i="55"/>
  <c r="C71" i="55" s="1"/>
  <c r="C68" i="55"/>
  <c r="C55" i="55"/>
  <c r="C36" i="55"/>
  <c r="C33" i="55"/>
  <c r="C30" i="55"/>
  <c r="C27" i="55"/>
  <c r="C24" i="55"/>
  <c r="C21" i="55"/>
  <c r="C18" i="55"/>
  <c r="C17" i="55"/>
  <c r="C16" i="55"/>
  <c r="E8" i="55" l="1"/>
  <c r="E12" i="55"/>
  <c r="G12" i="55"/>
  <c r="F6" i="55"/>
  <c r="D71" i="55"/>
  <c r="D7" i="55" s="1"/>
  <c r="E7" i="55" s="1"/>
  <c r="G75" i="55"/>
  <c r="E75" i="55"/>
  <c r="C15" i="55"/>
  <c r="C14" i="55" s="1"/>
  <c r="C12" i="55" s="1"/>
  <c r="C11" i="56"/>
  <c r="C10" i="56" s="1"/>
  <c r="C8" i="56" s="1"/>
  <c r="C4" i="56"/>
  <c r="C67" i="56"/>
  <c r="C6" i="55"/>
  <c r="G7" i="55" l="1"/>
  <c r="G71" i="55"/>
  <c r="E71" i="55"/>
  <c r="C3" i="56"/>
  <c r="C2" i="56" s="1"/>
  <c r="D6" i="55" l="1"/>
  <c r="H7" i="55"/>
  <c r="H6" i="55" l="1"/>
  <c r="E6" i="55"/>
  <c r="G6" i="55"/>
</calcChain>
</file>

<file path=xl/sharedStrings.xml><?xml version="1.0" encoding="utf-8"?>
<sst xmlns="http://schemas.openxmlformats.org/spreadsheetml/2006/main" count="1248" uniqueCount="384">
  <si>
    <t>รวมทั้งสิ้น</t>
  </si>
  <si>
    <t>ผู้เข้า</t>
  </si>
  <si>
    <t>ร้อยละ</t>
  </si>
  <si>
    <t>ผู้ผ่าน</t>
  </si>
  <si>
    <t>คงเหลือ</t>
  </si>
  <si>
    <t>บูรณาการร่วมกับหน่วยงานภาครัฐและภาคเอกชน</t>
  </si>
  <si>
    <t>รุ่นที่</t>
  </si>
  <si>
    <t>กลุ่มอาชีพ/สาขา</t>
  </si>
  <si>
    <t>จำนวนชั่วโมง</t>
  </si>
  <si>
    <t>ฝึกระหว่างวันที่</t>
  </si>
  <si>
    <t>เข้าฝึก</t>
  </si>
  <si>
    <t>จบฝึก</t>
  </si>
  <si>
    <t>สถานที่ดำเนินการ</t>
  </si>
  <si>
    <t>ผู้รับผิดชอบ</t>
  </si>
  <si>
    <t>รวม</t>
  </si>
  <si>
    <t>ชาย</t>
  </si>
  <si>
    <t>หญิง</t>
  </si>
  <si>
    <t>ผู้เข้ารับการฝึก</t>
  </si>
  <si>
    <t>จบการฝึก ใน ศพจ.</t>
  </si>
  <si>
    <t>จบการฝึก ในกิจการ</t>
  </si>
  <si>
    <t>ฝึกในสปก.</t>
  </si>
  <si>
    <t>เปิดฝึก</t>
  </si>
  <si>
    <t>เข้าทดสอบ</t>
  </si>
  <si>
    <t>ผ่านทดสอบ</t>
  </si>
  <si>
    <t>สำนักงานพัฒนาฝีมือแรงงานบุรีรัมย์</t>
  </si>
  <si>
    <t xml:space="preserve">ผลผลิต/โครงการ/กิจกรรม/รายการ </t>
  </si>
  <si>
    <t xml:space="preserve"> รวมทั้งสิ้น</t>
  </si>
  <si>
    <t xml:space="preserve">กรมพัฒนาฝีมือแรงงานดำเนินการเอง </t>
  </si>
  <si>
    <t>ส่งเสริมสถานประกอบกิจการดำเนินการ</t>
  </si>
  <si>
    <r>
      <t xml:space="preserve">1. โครงการฝึกอบรมฝีมือแรงงานในพื้นที่จังหวัดชายแดนภาคใต้ </t>
    </r>
    <r>
      <rPr>
        <sz val="16"/>
        <rFont val="TH SarabunPSK"/>
        <family val="2"/>
      </rPr>
      <t>(เจ้าภาพ สพร. สงขลา สำรองยะลา)</t>
    </r>
  </si>
  <si>
    <t xml:space="preserve"> (1) กิจกรรม ฝึกทักษะอาชีพให้กับกลุ่มเป้าหมายในพื้นที่จังหวัดชายแดนภาคใต้ </t>
  </si>
  <si>
    <t xml:space="preserve"> (2) กิจกรรม ฝึกอบรมฝีมือให้กับกลุ่มเป้าหมายตามโครงการพาคนกลับบ้าน </t>
  </si>
  <si>
    <t xml:space="preserve"> 2. โครงการ  เพิ่มศักยภาพแรงงานรองรับ Thailand 4.0</t>
  </si>
  <si>
    <t xml:space="preserve">    2.1  กิจกรรม เพิ่มศักยภาพแรงงานเตรียมเข้าสู่อุตสาหกรรมเป้าหมายแห่งอนาคต </t>
  </si>
  <si>
    <t xml:space="preserve">    2.2  กิจกรรม เพิ่มศักยภาพกำลังแรงงานภาคอุตสาหกรรมและบริการไปสู่ Thailand 4.0</t>
  </si>
  <si>
    <t xml:space="preserve">         2.2.1   ฝึกอาชีพ ราย sector  และ Core Technologies  ตามโมเดล Thailand 4.0</t>
  </si>
  <si>
    <t xml:space="preserve">                  รวมเตรียมเข้าทำงาน   ตามข้อ 1) - 7)                             (ระยะเวลาฝึก 2-4 เดือน แล้วแต่สาขา)</t>
  </si>
  <si>
    <t xml:space="preserve">                  รวมยกระดับฝีมือแรงงาน   ตามข้อ 1) - 7)                        (ระยะเวลาฝึก 18 - 60 ชม. แล้วแต่สาขา)</t>
  </si>
  <si>
    <t xml:space="preserve">                 1)  อุตสาหกรรมอาหาร/ครัวไทยสู่ครัวโลก นวัตกรรมด้านอาหาร </t>
  </si>
  <si>
    <t xml:space="preserve">                    เตรียมเข้าทำงาน   </t>
  </si>
  <si>
    <t xml:space="preserve">                    ยกระดับฝีมือแรงงาน </t>
  </si>
  <si>
    <t xml:space="preserve">                2)  เกษตรแปรรูป และเทคโนโลยีชีวภาพ</t>
  </si>
  <si>
    <t xml:space="preserve">                   เตรียมเข้าทำงาน </t>
  </si>
  <si>
    <t xml:space="preserve">                   ยกระดับฝีมือแรงงาน </t>
  </si>
  <si>
    <t xml:space="preserve">                3)  อุตสาหกรรมยานยนต์และชิ้นส่วน เครื่องมืออุปกรณ์อัจฉริยะ หุ่นยนต์ ระบบเครื่องกลที่ใช้ระบบอิเล็กทรอนิกส์ควบคุม </t>
  </si>
  <si>
    <t xml:space="preserve">                   เตรียมเข้าทำงาน   </t>
  </si>
  <si>
    <t xml:space="preserve">               4)  ท่องเที่ยว/การบริการ บริการด้านสุขภาพ กลุ่มอุตสาหกรรมสร้างสรรค์/วัฒนธรรม  </t>
  </si>
  <si>
    <t xml:space="preserve">                  ยกระดับฝีมือแรงงาน </t>
  </si>
  <si>
    <t xml:space="preserve">               5)  ระบบขนส่ง/โลจิสติกส์ </t>
  </si>
  <si>
    <t xml:space="preserve">                 เตรียมเข้าทำงาน </t>
  </si>
  <si>
    <t xml:space="preserve">                 ยกระดับฝีมือแรงงาน </t>
  </si>
  <si>
    <t xml:space="preserve">              6)  อุตสาหกรรมไฟฟ้าและอิเล็กทรอนิกส์ ไอที ดิจิทัล โทรคมนาคม หรืองานที่เกี่ยวข้องกับอินเตอร์เน็ตที่เชื่อมต่อและบังคับอุปกรณ์ต่างๆ เทคโนโลยีสมองกลฝังตัว </t>
  </si>
  <si>
    <t xml:space="preserve">                เตรียมเข้าทำงาน </t>
  </si>
  <si>
    <t xml:space="preserve">                ยกระดับฝีมือแรงงาน </t>
  </si>
  <si>
    <r>
      <t xml:space="preserve">             7)  อุตสาหกรรมศักยภาพอื่น</t>
    </r>
    <r>
      <rPr>
        <sz val="16"/>
        <rFont val="TH SarabunPSK"/>
        <family val="2"/>
      </rPr>
      <t xml:space="preserve"> (เช่น อุตสาหกรรมพลังงานสะอาด อัญมณี เครื่องประดับ เครื่องหนัง เย็บจักรอุตสาหกรรม สิ่งทอ/เครื่องนุ่งห่ม การออกแบบผลิตภัณฑ์สมัยใหม่ ฯลฯ)</t>
    </r>
  </si>
  <si>
    <t xml:space="preserve">               เตรียมเข้าทำงาน </t>
  </si>
  <si>
    <t xml:space="preserve">               ยกระดับฝีมือแรงงาน </t>
  </si>
  <si>
    <t xml:space="preserve">       2.2.2  อบรมเพิ่มขีดความสามารถด้านภาษาต่างประเทศ (ระยะเวลาอบรม 30 ชม.)</t>
  </si>
  <si>
    <t xml:space="preserve">       2.2.3  ค่าใช้จ่ายในการติดตามประเมินผล (ส่วนกลาง)</t>
  </si>
  <si>
    <r>
      <t xml:space="preserve">3 โครงการศูนย์ฝึกอบรมเทคโนโลยีชั้นสูงรองรับอุตสาหกรรมแห่งอนาคต </t>
    </r>
    <r>
      <rPr>
        <sz val="16"/>
        <rFont val="TH SarabunPSK"/>
        <family val="2"/>
      </rPr>
      <t>(เจ้าภาพ สพท.)</t>
    </r>
  </si>
  <si>
    <t>กิจกรรม ศูนย์ฝึกอบรมเทคโนโลยีชั้นสูงรองรับอุตสาหกรรมแห่งอนาคต (เจ้าภาพ สพท.)</t>
  </si>
  <si>
    <t xml:space="preserve">        - สพร. เทคโนโลยีชั้นสูงฯ (สมุทรปราการ)(สาขา Automation &amp; Robotics)</t>
  </si>
  <si>
    <t xml:space="preserve">        - สพร. เทคโนโลยีชั้นสูงฯ (สุพรรรณบุรี) (สาขาเกษตรแปรรูป)</t>
  </si>
  <si>
    <t xml:space="preserve">        - สพร. เทคโนโลยีชั้นสูงฯ (ชลบุรี) (สาขา Automation &amp; Robotics)</t>
  </si>
  <si>
    <t xml:space="preserve">        - สพร. เทคโนโลยีชั้นสูงฯ (นครราชสีมา) (สาขาไฟฟ้าอิเล็กทรอนิกส์และโทรคมนาคม)</t>
  </si>
  <si>
    <t xml:space="preserve">        - สพร. เทคโนโลยีชั้นสูงฯ (ขอนแก่น) (สาขาโลจิสติกส์/เมคาทรอนิกส์/ออโตเมชั่น) </t>
  </si>
  <si>
    <t xml:space="preserve">        - สพร. เทคโนโลยีชั้นสูงฯ (อุบลราชธานี)  (สาขาสียานยนต์)</t>
  </si>
  <si>
    <t xml:space="preserve">        - สพร. เทคโนโลยีชั้นสูงฯ (สงขลา) (สาขางานเชื่อม/เกษตรแปรรูปจากผลิตภัณฑ์ยาง)</t>
  </si>
  <si>
    <t xml:space="preserve">        - สพร. เทคโนโลยีชั้นสูงฯ (ระยอง) (สาขา Automotive &amp; Robotics)</t>
  </si>
  <si>
    <t xml:space="preserve">        - สพร. เทคโนโลยีชั้นสูงฯ (อุดรธานี) (สาขาเกษตรแปรรูปและอาหาร))</t>
  </si>
  <si>
    <t xml:space="preserve">        - สพร. เทคโนโลยีชั้นสูงฯ (เชียงใหม่) (สาขา Dgital/ท่องเที่ยวและบริการ/เมคาทรอนิกส์/ออโตเมชั่น)</t>
  </si>
  <si>
    <t xml:space="preserve">        - สพร. เทคโนโลยีชั้นสูงฯ (นานาชาติเชียงแสน) (สาขาโลจิสติกส์/ท่องเที่ยวและบริการ)</t>
  </si>
  <si>
    <t xml:space="preserve">        - สพร. เทคโนโลยีชั้นสูงฯ (ภูเก็ต) (สาขา Digital/ท่องเที่ยวและบริการ)</t>
  </si>
  <si>
    <t xml:space="preserve"> 4.  โครงการบูรณาการจัดทำมาตรฐานฝีมือแรงงาน และพัฒนาหลักสูตรรองรับ Thailand 4.0</t>
  </si>
  <si>
    <t>4.1  กิจกรรมจัดทำมาตรฐานฝีมือแรงงานแห่งชาติและวิธีการทดสอบมาตรฐานฝีมือเพื่อรองรับ Thailand 4.0</t>
  </si>
  <si>
    <t xml:space="preserve">4.2  กิจกรรม พัฒนาหลักสูตรยกระดับฝีมือตามความสามารถ (competency Based Curriculum) </t>
  </si>
  <si>
    <r>
      <t xml:space="preserve"> 5. โครงการ เพิ่มผลิตภาพแรงงานสู่ SME  4.0  </t>
    </r>
    <r>
      <rPr>
        <sz val="16"/>
        <rFont val="TH SarabunPSK"/>
        <family val="2"/>
      </rPr>
      <t xml:space="preserve"> (180 แห่ง)  (เจ้าภาพ ศป.)</t>
    </r>
  </si>
  <si>
    <t>กิจกรรม เพิ่มผลิตภาพแรงงานสู่ SME 4.0</t>
  </si>
  <si>
    <r>
      <t xml:space="preserve"> 6. โครงการเพิ่มทักษะกำลังแรงงานในพื้นที่ 10 จังหวัด ในพื้นที่เขตพัฒนาเศรษฐกิจพิเศษ </t>
    </r>
    <r>
      <rPr>
        <sz val="16"/>
        <rFont val="TH SarabunPSK"/>
        <family val="2"/>
      </rPr>
      <t xml:space="preserve">(เจ้าภาพ ผส.) </t>
    </r>
  </si>
  <si>
    <t xml:space="preserve">            เตรียมเข้าทำงาน ( 280 ชม.)</t>
  </si>
  <si>
    <t xml:space="preserve">            ยกระดับฝีมือแรงงาน  (12 - 60 ชม.)</t>
  </si>
  <si>
    <t xml:space="preserve"> 7. โครงการ วิจัยเพื่อขับเคลื่อนผลิตภาพแรงงานสู่ Thailand 4.0 </t>
  </si>
  <si>
    <t xml:space="preserve">  - วิจัยเกี่ยวกับการฝึกอบรมฝีมือแรงงานกับการเพิ่มผลิตภาพแรงงานใน 5 อุตสาหกรรมเป้าหมาย (First S - Curves)</t>
  </si>
  <si>
    <t xml:space="preserve"> - วิจัยเกี่ยวกับสาขาอาชีพที่อาจเป็นอันตรายต่อสาธารณะที่ประกอบอาชีพผ่านการรับรองความรู้ความสามารถ</t>
  </si>
  <si>
    <t xml:space="preserve"> - วิจัยเกี่ยวกับการจัดทำสถิติผลิตภาพแรงงานในสถานประกอบกิจการที่จัดฝึกอบรมตาม พ.ร.บ.ฯ พ.ศ. 2545</t>
  </si>
  <si>
    <t>8. โครงการ พัฒนาอุตสาหกรรมเทคโนโลยีชั้นสูงและอุตสาหกรรมแห่งอนาคตในพื้นที่ระเบียงเศรษฐกิจภาคตะวันออก (จังหวัดชลบุรี ระยอง ฉะเชิงเทรา)</t>
  </si>
  <si>
    <t>9. โครงการ ควบคุมและกำกับดูแลการประกอบอาชีพที่อาจเป็นอันตรายต่อสาธารณะหริอต้องใช้ความรู้ความสามารถสู่ Safety  At  Work   (เจ้เภาพ สรร.)</t>
  </si>
  <si>
    <t xml:space="preserve">     -  รับรองความรู้ความสามารถให้แก่แรงงาน</t>
  </si>
  <si>
    <t xml:space="preserve">     -  อบรมผู้ประเมิน  *</t>
  </si>
  <si>
    <t xml:space="preserve"> 10. โครงการ ยกระดับแรงงานไทยให้ได้มาตรฐานฝีมือแรงงานเพื่อรองรับการแข่งขัน</t>
  </si>
  <si>
    <t xml:space="preserve">    10.1  กิจกรรม  พัฒนาศักยภาพแรงงานเพื่อรองรับการจ่ายค่าจ้างตามมาตรฐานฝีมือ</t>
  </si>
  <si>
    <t xml:space="preserve">    10.2  กิจกรรม  ทดสอบมาตรฐานฝีมือแรงงานให้มีสมรรถนะ </t>
  </si>
  <si>
    <t xml:space="preserve">          - ทดสอบมาตรฐานฝีมือแรงงานแห่งชาติ </t>
  </si>
  <si>
    <t xml:space="preserve">    10.3  กิจกรรม ส่งเสริมมาตรฐานฝีมือแรงงานแห่งชาติ </t>
  </si>
  <si>
    <t xml:space="preserve">         - รายการ จัดตั้งศูนย์ทดสอบมาตรฐานฝีมือแรงงาน </t>
  </si>
  <si>
    <t xml:space="preserve">           สปก. ได้รับเครื่องหมายมาตรฐานฝีมือแรงงานแห่งชาติ</t>
  </si>
  <si>
    <t xml:space="preserve">           หน่วยงานภาครัฐ ภาคเอกชน ขอจัดตั้งเป็นศูนย์ทดสอบฯ ฝีมือแรงงานแห่งชาติ</t>
  </si>
  <si>
    <t xml:space="preserve">   10.4  กิจกรรม พัฒนาศักยภาพมาตรฐานฝีมือแรงงานไทยในต่างประเทศ</t>
  </si>
  <si>
    <t>11. โครงการ พัฒนาฝีมือให้แก่กลุ่มวิสาหกิจชุมชน และผู้มีรายได้น้อย   (เจ้าภาพ ศป.)</t>
  </si>
  <si>
    <t>12. โครงการ พัฒนาฝีมือแรงงานนานาชาติเพื่อการพัฒนาความร่วมมือทางเศรษฐกิจในอนุภูมิภาค ลุ่มแม่น้ำโขงและภูมิภาคเอเซียตะวันออกเฉียงใต้ (GMS - ASEAN) (เจ้าภาพ สพน.เชียงแสน)</t>
  </si>
  <si>
    <t xml:space="preserve">       กิจกรรม พัฒนาฝีมือแรงงานนานาชาติ</t>
  </si>
  <si>
    <t xml:space="preserve"> 13. ผลผลิต พัฒนา/ขับเคลื่อนความร่วมมือเครือข่าย และส่งเสริมการพัฒนาฝีมือแรงงาน </t>
  </si>
  <si>
    <t xml:space="preserve">    13.1  กิจกรรม จัดทำหลักเกณฑ์ พัฒนาระบบ ส่งเสริมและรับรองมาตรฐานฝีมือแรงงาน (เจ้าภาพ สมฐ.)</t>
  </si>
  <si>
    <t xml:space="preserve">        1) รายการ กำหนดมาตรฐานฝีมือแรงงานแห่งชาติหรือวิธีทดสอบมาตรฐานฝีมือแรงงานแห่งชาติ</t>
  </si>
  <si>
    <t xml:space="preserve">        2) รายการ พัฒนาระบบการทดสอบมาตรฐานฝีมือแรงงานด้วยระบบอิเล็กทรอนิกส์ (E - Testing System)</t>
  </si>
  <si>
    <t xml:space="preserve">        3) รายการ ขับเคลื่อนระบบประกันคุณภาพสำหรับการทดสอบมาตรฐานฝีมือแรงงาน</t>
  </si>
  <si>
    <t xml:space="preserve">        4) รายการ ส่งเสริมและรับรองมาตรฐานฝีมือแรงงานของผู้ประกอบอาชีพ</t>
  </si>
  <si>
    <t xml:space="preserve">        5) รายการ วันมาตรฐานฝีมือแรงงานแห่งชาติ เทิดทูน "พระบิดาแห่งมาตรฐานการช่างไทย"</t>
  </si>
  <si>
    <t xml:space="preserve">        6) รายการ เพิ่มประสิทธิภาพการทดสอบมาตรฐานฝีมือแรงงานแห่งชาติ </t>
  </si>
  <si>
    <t xml:space="preserve">        7) รายการ เตรียมการและจัดส่งเยาวชนเข้าร่วมการแข่งขันฝีมือแรงงานอาเซียน ครั้งที่ 12</t>
  </si>
  <si>
    <t xml:space="preserve">        8) รายการ เตรียมการและจัดงานแข่งขันฝีมือแรงงานแห่งชาติ ครั้งที่ 27</t>
  </si>
  <si>
    <t xml:space="preserve">        9) รายการ เตรียมการและจัดส่งเยาวชนเข้าร่วมการแข่งขันฝีมือแรงงานนานาชาติ ครั้งที่ 44</t>
  </si>
  <si>
    <t xml:space="preserve">     13.2  กิจกรรม  พัฒนาระบบการฝึกอบรมฝีมือแรงงาน (เจ้าภาพ สพท.)</t>
  </si>
  <si>
    <t xml:space="preserve">        1) รายการ พัฒนาหลักสูตร </t>
  </si>
  <si>
    <t xml:space="preserve">             - พัฒนาเอกสารประกอบการฝึกยกระดับฯ เพื่อการทดสอบมาตรฐานฝีมือแรงงานรองรับการ จ่ายค่าจ้างตามมาตรฐานฝีมือแรงงานแห่งชาติ</t>
  </si>
  <si>
    <t xml:space="preserve">             - ผลิตสื่อการฝึกประเภทวีดีทัศน์และคอมพิวเตอร์ช่วยสอน (CAI)</t>
  </si>
  <si>
    <t xml:space="preserve">      2) รายการ พัฒนาระบบการฝึก</t>
  </si>
  <si>
    <t xml:space="preserve">            - จัดทำชุดการฝึกและติดตามการดำเนินงานของหน่วยงานฝึกตามความสามารถ (Competency  Based  Training  :  CBT) </t>
  </si>
  <si>
    <t xml:space="preserve">     3) รายการ พัฒนาบุคลากรฝึก และอุตสาหกรรมบริการ </t>
  </si>
  <si>
    <t xml:space="preserve">           - ฝึกอบรมเชิงปฏิบัติการเทคนิคการสอนงาน</t>
  </si>
  <si>
    <t xml:space="preserve">           - ฝึกอบรมหลักสูตรการจัดการด้านอาหารและโภชนาการบนเรือ (Food &amp; Catering)</t>
  </si>
  <si>
    <t xml:space="preserve">           - ฝึกอบรมเพิ่มขีดความสามารถด้านภาษาให้แก่แรงงานไทย</t>
  </si>
  <si>
    <t xml:space="preserve">           - ฝึกอบรมเชิงปฏิบัติการด้านเทคโนโลยีการแปรรูปการผลิตและการเก็บรักษาอาหาร</t>
  </si>
  <si>
    <t xml:space="preserve">           - การพัฒนาบุคลากรฝึกสู่กิจกรรม 4.0</t>
  </si>
  <si>
    <t xml:space="preserve">    4) รายการ พัฒนาสถานฝึกและครุภัณฑ์การฝึก </t>
  </si>
  <si>
    <t xml:space="preserve">           - ประชุมวิชาการเชิงปฏิบัติการ การจัดวางระบบสารสนเทศเกี่ยวกับอาคารสถานที่ ครุภัณฑ์การฝึก</t>
  </si>
  <si>
    <t xml:space="preserve">     13.3  กิจกรรม  ส่งเสริมและสนับสนุนให้สถานประกอบกิจการดำเนินการพัฒนาฝีมือแรงงาน </t>
  </si>
  <si>
    <t xml:space="preserve">       1)  รายการ รับรองหลักสูตร และค่าใช้จ่ายในการฝึกอบรมฝีมือแรงงานของ สปก. ฯ</t>
  </si>
  <si>
    <t xml:space="preserve">      2)  รายการ ตรวจติดตามสถานประกอบกิจการดำเนินการ ฝึกอบรมตาม พ.ร.บ.ส่งเสริมฯ</t>
  </si>
  <si>
    <t xml:space="preserve">    13.4  กิจกรรมหลัก  ขับเคลื่อนยุทธศาสตร์การพัฒนากำลังคนระดับชาติรองรับการพัฒนาอุตสาหกรรมศักยภาพของประเทศ (เจ้าภาพ ยร.) </t>
  </si>
  <si>
    <t xml:space="preserve">       (1)  รายการ ขับเคลื่อนยุทธศาสตร์การพัฒนากำลังคนระดับชาติรองรับการพัฒนาอุตสาหกรรมศักยภาพของประเทศ (เจ้าภาพ ยร.)</t>
  </si>
  <si>
    <t xml:space="preserve">            - จัดทำแผนแม่บทการเชื่อมโยงระบบฐานข้อมูลอุปสงค์อุปทานแรงงานเพื่อขับเคลื่อนยุทธศาสตร์การพัฒนาแรงงานและประสานงานการฝึกอาชีพแห่งชาติ</t>
  </si>
  <si>
    <t xml:space="preserve">           - สัมมนาแนวทางและขับเคลื่อนยุทธศาสตร์การพัฒนากำลังแรงงานในอุตสาหกรรมเป้าหมาย เพื่อขับเคลื่อนเศรษฐกิจ New Growth  Engine  ,  อุตสาหกรรมอาหาร ,  เกษตรเทคโนโลยีชีวภาพและวิสาหกิจชุมชน ,  ดิจิทัลและหุ่นยนต์ , โลจิสติกส์และซัพพลายเซนและระบบขนส่งทางราง ,  ยานยนต์และชิ้นส่วนอะไหล่ยนยนต์)</t>
  </si>
  <si>
    <t xml:space="preserve">      2) รายการ ขับเคลื่อนแผนพัฒนาแรงงานและประสานงานการฝึกอาชีพแห่งชาติ และจังหวัด</t>
  </si>
  <si>
    <t xml:space="preserve">      3)  รายการ สัมมนาการจัดทำแผนพัฒนาคณะอนุกรรมการพัฒนาแรงงานและประสานงานการฝึกอาชีพจังหวัด เพื่อขับเคลื่อนแผนพัฒนากำลังคน</t>
  </si>
  <si>
    <t xml:space="preserve">      4)  รายการ ประสานและติดตามเครือข่ายพัฒนาฝีมือแรงงาน</t>
  </si>
  <si>
    <t xml:space="preserve">      5)  รายการ สัมมนาการสร้างเครือข่ายพัฒนาฝีมือแรงงาน</t>
  </si>
  <si>
    <t xml:space="preserve">    13.5  กิจกรรม พัฒนาช่างเครื่องช่วยคนพิการกับมูลนิธิขาเทียม</t>
  </si>
  <si>
    <r>
      <t xml:space="preserve"> 14. โครงการ ฝึกอบรมแรงงานกลุ่มเป้าหมายเฉพาะเพื่อเพิ่มโอกาสในการประกอบอาชีพ </t>
    </r>
    <r>
      <rPr>
        <sz val="16"/>
        <rFont val="TH SarabunPSK"/>
        <family val="2"/>
      </rPr>
      <t>(เจ้าภาพ ศป.)</t>
    </r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</si>
  <si>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</si>
  <si>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</si>
  <si>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ผู้ต้องขัง/เยาวชนสถานพินิจ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</si>
  <si>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</si>
  <si>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</si>
  <si>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ชนกลุ่มน้อย</t>
  </si>
  <si>
    <t xml:space="preserve">          แรงงานนอกระบบ</t>
  </si>
  <si>
    <t xml:space="preserve">          ทหารเกณฑ์ก่อนปลดประจำการ</t>
  </si>
  <si>
    <t xml:space="preserve">          แรงงานตามโครงการอันเนื่องมาจากพระราชดำริ</t>
  </si>
  <si>
    <r>
      <t xml:space="preserve"> 15. โครงการ ฝึกอบรมแรงงานผู้สูงอายุเพื่อเพิ่มโอกาสในการประกอบอาชีพ </t>
    </r>
    <r>
      <rPr>
        <sz val="16"/>
        <rFont val="TH SarabunPSK"/>
        <family val="2"/>
      </rPr>
      <t>(เจ้าภาพ  ศป.)</t>
    </r>
  </si>
  <si>
    <t>กิจกรรม ฝึกอบรมแรงงานผู้สูงอายุเพื่อเพิ่มโอกาสในการประกอบอาชีพ</t>
  </si>
  <si>
    <t xml:space="preserve"> 16. โครงการ เสริมสร้างธรรมาภิบาลป้องกันและลดความเสี่ยงในการเกิดการทุจริตและประพฤติมิชอบ</t>
  </si>
  <si>
    <t>กิจกรรม เสริมสร้างธรรมาภิบาลป้องกันและลดความเสี่ยงในการเกิดการทุจริตและประพฤติมิชอบ  ***</t>
  </si>
  <si>
    <r>
      <rPr>
        <u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 *** เป้าหมายเป็นบุคลากรกรม  ไม่นับรวมในเป้าหมายพัฒนาฝีมือแรงงาน</t>
    </r>
  </si>
  <si>
    <r>
      <t xml:space="preserve">กิจกรรม พัฒนาฝีมือให้แก่กลุ่มวิสาหกิจชุมชน และผู้มีรายได้น้อย </t>
    </r>
    <r>
      <rPr>
        <sz val="12"/>
        <rFont val="TH SarabunPSK"/>
        <family val="2"/>
      </rPr>
      <t xml:space="preserve"> (20   จังหวัด ได้แก่  สระแก้ว  สุรินทร์  บุรีรัมย์  มุกดาหาร  กาฬสินธุ์  หนองบัวลำภู  อุบลราชธานี  มหาสารคาม  ศรีสะเกษ  ชัยภูมิ  อำนาจเจริญ  ร้อยเอ็ด  ยโสธร  บึงกาฬ  สกลนคร  นครพนม  สุโขทัย  แม่ฮ่องสอน  แพร่  และน่าน)</t>
    </r>
  </si>
  <si>
    <t>ลำดับ</t>
  </si>
  <si>
    <t xml:space="preserve"> 2.1  กิจกรรม เพิ่มศักยภาพแรงงานเตรียมเข้าสู่อุตสาหกรรมเป้าหมายแห่งอนาคต </t>
  </si>
  <si>
    <t>ระหว่างวันที่ 1 ตุลาคม 2560 - 30  กันยายน  2561</t>
  </si>
  <si>
    <t>ยกระดับ  เป้าหมาย   80   คน</t>
  </si>
  <si>
    <t xml:space="preserve">    1)  อุตสาหกรรมอาหาร/ครัวไทยสู่ครัวโลก นวัตกรรมด้านอาหาร </t>
  </si>
  <si>
    <t>ระหว่างวันที่ 1 ตุลาคม 2560 - 30 กันยายน  2561</t>
  </si>
  <si>
    <t xml:space="preserve"> เตรียมเข้าทำงาน (280 ชม.)  เป้าหมาย  40 คน</t>
  </si>
  <si>
    <t>ยกระดับ  เป้าหมาย   40   คน</t>
  </si>
  <si>
    <t>2)  เกษตรแปรรูป และเทคโนโลยีชีวภาพ</t>
  </si>
  <si>
    <t xml:space="preserve">     3)  อุตสาหกรรมยานยนต์และชิ้นส่วน เครื่องมืออุปกรณ์อัจฉริยะ หุ่นยนต์ ระบบเครื่องกลที่ใช้ระบบอิเล็กทรอนิกส์ควบคุม </t>
  </si>
  <si>
    <t xml:space="preserve"> เตรียมเข้าทำงาน  เป้าหมาย  20 คน</t>
  </si>
  <si>
    <t>ยกระดับ  เป้าหมาย   100   คน</t>
  </si>
  <si>
    <t xml:space="preserve">       4)  ท่องเที่ยว/การบริการ บริการด้านสุขภาพ กลุ่มอุตสาหกรรมสร้างสรรค์/วัฒนธรรม  </t>
  </si>
  <si>
    <t>ยกระดับ  เป้าหมาย   300   คน</t>
  </si>
  <si>
    <t xml:space="preserve">       5)  ระบบขนส่ง/โลจิสติกส์  </t>
  </si>
  <si>
    <t xml:space="preserve">  6)  อุตสาหกรรมไฟฟ้าและอิเล็กทรอนิกส์ ไอที ดิจิทัล โทรคมนาคม หรืองานที่เกี่ยวข้องกับอินเตอร์เน็ตที่เชื่อมต่อและบังคับอุปกรณ์ต่างๆ เทคโนโลยีสมองกลฝังตัว </t>
  </si>
  <si>
    <t xml:space="preserve"> 7)  อุตสาหกรรมศักยภาพอื่น </t>
  </si>
  <si>
    <t>(เช่น อุตสาหกรรมพลังงานสะอาด อัญมณี เครื่องประดับ เครื่องหนัง เย็บจักรอุตสาหกรรม สิ่งทอ/เครื่องนุ่งห่ม การออกแบบผลิตภัณฑ์สมัยใหม่ ฯลฯ)</t>
  </si>
  <si>
    <t xml:space="preserve"> เตรียมเข้าทำงาน  เป้าหมาย  40 คน</t>
  </si>
  <si>
    <t>ยกระดับ  เป้าหมาย   340   คน</t>
  </si>
  <si>
    <t>2.2.2  อบรมเพิ่มขีดความสามารถด้านภาษาต่างประเทศ (ระยะเวลาอบรม 30 ชม.)</t>
  </si>
  <si>
    <t>ยกระดับ  เป้าหมาย   200   คน</t>
  </si>
  <si>
    <t xml:space="preserve"> 10.1  กิจกรรม  พัฒนาศักยภาพแรงงานเพื่อรองรับการจ่ายค่าจ้างตามมาตรฐานฝีมือ </t>
  </si>
  <si>
    <t xml:space="preserve"> รายการ ทดสอบมาตรฐานฝีมือแรงงานแห่งชาติ (เป้าหมาย 20)</t>
  </si>
  <si>
    <t xml:space="preserve"> รายการ ฝึกยกระดับฝีมือแรงงาน (เป้าหมาย 20)</t>
  </si>
  <si>
    <t>ยกระดับ  เป้าหมาย   20   คน</t>
  </si>
  <si>
    <t xml:space="preserve"> 10.2  กิจกรรม  ทดสอบมาตรฐานฝีมือแรงงานให้มีสมรรถนะ </t>
  </si>
  <si>
    <t xml:space="preserve"> รายการ ทดสอบมาตรฐานฝีมือแรงงานแห่งชาติ (เป้าหมาย 110)</t>
  </si>
  <si>
    <t>เสริม  เป้าหมาย   200   คน</t>
  </si>
  <si>
    <t xml:space="preserve">11. โครงการ พัฒนาฝีมือให้แก่กลุ่มวิสาหกิจชุมชน และผู้มีรายได้น้อย </t>
  </si>
  <si>
    <t>กิจกรรม พัฒนาฝีมือให้แก่กลุ่มวิสาหกิจชุมชน และผู้มีรายได้น้อย</t>
  </si>
  <si>
    <t xml:space="preserve"> 14. โครงการ ฝึกอบรมแรงงานกลุ่มเป้าหมายเฉพาะเพื่อเพิ่มโอกาสในการประกอบอาชีพ</t>
  </si>
  <si>
    <t xml:space="preserve"> กิจกรรม ผู้ผ่านการบำบัดยาเสพติด</t>
  </si>
  <si>
    <t>เสริม  เป้าหมาย   40   คน</t>
  </si>
  <si>
    <t>ผู้ผ่านการบำบัดยาเสพติด</t>
  </si>
  <si>
    <t>ทะเบียนคุมรุ่น (มือ)</t>
  </si>
  <si>
    <t xml:space="preserve"> กิจกรรม ผู้ต้องขัง/เยาวชนสถานพินิจ</t>
  </si>
  <si>
    <t>ผู้ต้องขัง/เยาวชนสถานพินิจ</t>
  </si>
  <si>
    <t xml:space="preserve"> กิจกรรม  แรงงานนอกระบบ</t>
  </si>
  <si>
    <t xml:space="preserve"> แรงงานนอกระบบ</t>
  </si>
  <si>
    <t xml:space="preserve"> กิจกรรม ทหารเกณฑ์ก่อนปลดประจำการ</t>
  </si>
  <si>
    <t>ทหารเกณฑ์ก่อนปลดประจำการ</t>
  </si>
  <si>
    <t>เสริม  เป้าหมาย   60   คน</t>
  </si>
  <si>
    <t>เสริม  เป้าหมาย   100   คน</t>
  </si>
  <si>
    <t xml:space="preserve"> 15. โครงการ ฝึกอบรมแรงงานผู้สูงอายุเพื่อเพิ่มโอกาสในการประกอบอาชีพ</t>
  </si>
  <si>
    <t>เสริม  เป้าหมาย        คน</t>
  </si>
  <si>
    <t>ยกระดับ  เป้าหมาย        คน</t>
  </si>
  <si>
    <t>งบประมาณ</t>
  </si>
  <si>
    <t>คีย์ในระบบ</t>
  </si>
  <si>
    <r>
      <t xml:space="preserve">กิจกรรม พัฒนาฝีมือให้แก่กลุ่มวิสาหกิจชุมชน และผู้มีรายได้น้อย </t>
    </r>
    <r>
      <rPr>
        <sz val="12"/>
        <rFont val="TH SarabunPSK"/>
        <family val="2"/>
      </rPr>
      <t xml:space="preserve"> </t>
    </r>
  </si>
  <si>
    <t xml:space="preserve">11. โครงการ พัฒนาฝีมือให้แก่กลุ่มวิสาหกิจชุมชน และผู้มีรายได้น้อย   </t>
  </si>
  <si>
    <t xml:space="preserve">          - ทดสอบมาตรฐานเพื่อรองรับค่าจ้างฯ</t>
  </si>
  <si>
    <t xml:space="preserve">          - ยกระดับเพื่อรองรับค่าจ้างฯ</t>
  </si>
  <si>
    <t xml:space="preserve"> - ยกระดับฝีมือแรงงาน</t>
  </si>
  <si>
    <t xml:space="preserve"> - อาชีพเสริม</t>
  </si>
  <si>
    <t>การติดตั้งโซล่าเซลล์และวางระบบน้ำ</t>
  </si>
  <si>
    <t>เพื่อการเกษตร</t>
  </si>
  <si>
    <t>18</t>
  </si>
  <si>
    <t>17-19 ต.ค. 60</t>
  </si>
  <si>
    <t>วิทยากร</t>
  </si>
  <si>
    <t>มลฑลทหารบกที่ 26 ค่าย</t>
  </si>
  <si>
    <t>สมเด็จเจ้าพระยามหากษัตริย์</t>
  </si>
  <si>
    <t>ศึก ต.เสม็ด อ.เมือง จ.บุรีรัมย์</t>
  </si>
  <si>
    <t>ค่าวิทยาการ</t>
  </si>
  <si>
    <t>ค่าวัสดุ</t>
  </si>
  <si>
    <t>ค่าป้าย</t>
  </si>
  <si>
    <t>ค่าOT</t>
  </si>
  <si>
    <t>เอกภพ</t>
  </si>
  <si>
    <t>นายพิริยะ</t>
  </si>
  <si>
    <t>สุทธิวงศ์</t>
  </si>
  <si>
    <t>ช่างซ่อมและบำรุงเครื่องยนต์เล็กเพื่อ</t>
  </si>
  <si>
    <t>การเกษตร</t>
  </si>
  <si>
    <t>นิพนธ์</t>
  </si>
  <si>
    <t>อ.นิพนธ์</t>
  </si>
  <si>
    <t>ช่างซ่อมและบำรุงรักษารถจักรยาน</t>
  </si>
  <si>
    <t>อ.มนตรี</t>
  </si>
  <si>
    <t>ค่ากรรมการ</t>
  </si>
  <si>
    <t>ช่างไฟฟ้าภายในอาคาร ระดับ 1</t>
  </si>
  <si>
    <t>5</t>
  </si>
  <si>
    <t>10 ต.ค. 60</t>
  </si>
  <si>
    <t>โสภี</t>
  </si>
  <si>
    <t>สนพ.บร งบผู้เข้าทดสอบ</t>
  </si>
  <si>
    <t>19 ต.ค. 60</t>
  </si>
  <si>
    <t>31 ต.ค. 60</t>
  </si>
  <si>
    <t xml:space="preserve">สนพ.บร  </t>
  </si>
  <si>
    <t>28-29 ต.ค.</t>
  </si>
  <si>
    <t>60</t>
  </si>
  <si>
    <t>นักศึกษาราชภัฐ</t>
  </si>
  <si>
    <t>เชิดไชย</t>
  </si>
  <si>
    <t>การทำน้ำพริก</t>
  </si>
  <si>
    <t>7-9 พ.ย. 60</t>
  </si>
  <si>
    <t>บ้านตาฮ้อ ม. 5 ต.ศรีภูมิ</t>
  </si>
  <si>
    <t>อ.กระสัง</t>
  </si>
  <si>
    <t>สุภานีย์</t>
  </si>
  <si>
    <t>ปีลันธนา</t>
  </si>
  <si>
    <t>7 พ.ย. 60</t>
  </si>
  <si>
    <t>การทำงานเป็นทีมอย่างมีประสิทธิภาพ</t>
  </si>
  <si>
    <t>15-17 พ.ย. 60</t>
  </si>
  <si>
    <t>บ.ศรีวัฒนากรีน เพาเวอร์</t>
  </si>
  <si>
    <t>ต.อีสาน อ.เฉลิมพระเกียรติ</t>
  </si>
  <si>
    <t>สุขบุญ</t>
  </si>
  <si>
    <t xml:space="preserve">น.ส.มณีรัตน์ </t>
  </si>
  <si>
    <t>พนักงานควบคุมปั้นจั่นชนิด ปั้นจั่น</t>
  </si>
  <si>
    <t>หอสูง รถ เรือปั้นจั่น (Mobile Crane)</t>
  </si>
  <si>
    <t>24</t>
  </si>
  <si>
    <t>6 - 9 พ.ย. 60</t>
  </si>
  <si>
    <t>หจก.เรืองแสงไทย ต.ชุมเห็ด</t>
  </si>
  <si>
    <t>อ.เมือง จ.บุรีรัมยื</t>
  </si>
  <si>
    <t>นายวิเชียร</t>
  </si>
  <si>
    <t>ผดงวงษ์</t>
  </si>
  <si>
    <t>แผน/ผลพัฒนาฝีมือแรงงาน ปี งบประมาณ พ.ศ. 2561</t>
  </si>
  <si>
    <t>6-8 พ.ย. 60</t>
  </si>
  <si>
    <t>บ.เพลาเพลิน บูติค รีสอร์ท</t>
  </si>
  <si>
    <t>ต.หนองขมาร อ.คูเมือง</t>
  </si>
  <si>
    <t>วัชรินทร์</t>
  </si>
  <si>
    <t>นางมณีรัตน์</t>
  </si>
  <si>
    <t>ระดับพื้นฐาน</t>
  </si>
  <si>
    <t>ม.ราชภัฎบุรีรัมย์  งบบลูสโคบ</t>
  </si>
  <si>
    <t xml:space="preserve">               อาชีพเสริม</t>
  </si>
  <si>
    <t>15</t>
  </si>
  <si>
    <t>21-23 พ.ย. 60</t>
  </si>
  <si>
    <t>บุคคลทั่วไป สนพ.บร</t>
  </si>
  <si>
    <t>(โครงการ 1 ตำบล 1 ช่างไฟฟ้า)</t>
  </si>
  <si>
    <t>อาหารกลางวัน</t>
  </si>
  <si>
    <t>อาหารว่าง</t>
  </si>
  <si>
    <t>ไม่ทราบ</t>
  </si>
  <si>
    <t>เทคนิคการให้บริการอย่างมืออาชีพ</t>
  </si>
  <si>
    <t>14-16 พ.ย. 60</t>
  </si>
  <si>
    <t>บ.สยามแม็คโคร จก.(มหาชน)</t>
  </si>
  <si>
    <t>151 ม.7 ต.อิสาน อ.เมือง</t>
  </si>
  <si>
    <t>นางอนงค์</t>
  </si>
  <si>
    <t>ทองเรือง</t>
  </si>
  <si>
    <t>14 พ.ย. 60</t>
  </si>
  <si>
    <t>27-29 พ.ย. 60</t>
  </si>
  <si>
    <t>ช่างซ่อมเครื่องยนต์</t>
  </si>
  <si>
    <t>560</t>
  </si>
  <si>
    <t>20 พ.ย. 60-</t>
  </si>
  <si>
    <t>20 มี.ค. 61</t>
  </si>
  <si>
    <t>สนพ.บร</t>
  </si>
  <si>
    <t>นายนิพนธ์</t>
  </si>
  <si>
    <t>ผู้ประกอบอาหารไทย</t>
  </si>
  <si>
    <t>280</t>
  </si>
  <si>
    <t>20 พ.ย. 60</t>
  </si>
  <si>
    <t>19 ม.ค. 61</t>
  </si>
  <si>
    <t>ห้องครัวไทย</t>
  </si>
  <si>
    <t>สนพ.บุรีรัมย์</t>
  </si>
  <si>
    <t>นางชวนชน</t>
  </si>
  <si>
    <t>พรหมเจริญ</t>
  </si>
  <si>
    <t>1</t>
  </si>
  <si>
    <t>ครัวไทย 4.0 สู่ครัวโลก</t>
  </si>
  <si>
    <t>30</t>
  </si>
  <si>
    <t>23-27 พ.ย. 60</t>
  </si>
  <si>
    <t>ร้านนัวเฮง</t>
  </si>
  <si>
    <t>เฉลิมพงษ์</t>
  </si>
  <si>
    <t>นางธัญวลัย</t>
  </si>
  <si>
    <t>ทัศนสนวิจารณ์</t>
  </si>
  <si>
    <t>พนักงานทำความสะอาดห้องพัก</t>
  </si>
  <si>
    <t>22-24 พ.ย. 60</t>
  </si>
  <si>
    <t>โรงแรมเทพนคร อ.เมือง</t>
  </si>
  <si>
    <t>นายนรินทร์</t>
  </si>
  <si>
    <t>เจตธำรงค์</t>
  </si>
  <si>
    <t>พนักงานบริการอาหารและเครื่องดื่ม</t>
  </si>
  <si>
    <t>28-30 พ.ย. 60</t>
  </si>
  <si>
    <t>ช่างเครื่องปรับอากาศในบ้าน</t>
  </si>
  <si>
    <t>และการพาณิชย์ขนาดเล็ก</t>
  </si>
  <si>
    <t>ระดับ 1</t>
  </si>
  <si>
    <t>4 ธ.ค. 60</t>
  </si>
  <si>
    <t>3 มี.ค. 61</t>
  </si>
  <si>
    <t>ช่างตัดเย็บเสื้อผ้าสตรี</t>
  </si>
  <si>
    <t>ระดับต้น</t>
  </si>
  <si>
    <t>ช่างกลึง</t>
  </si>
  <si>
    <t>840</t>
  </si>
  <si>
    <t>20 พ.ค. 61</t>
  </si>
  <si>
    <t>สนพ.บร.</t>
  </si>
  <si>
    <t xml:space="preserve"> รายการ ทดสอบมาตรฐานฝีมือแรงงานแห่งชาติ </t>
  </si>
  <si>
    <t>24 พ.ย. 60</t>
  </si>
  <si>
    <t>การแปรรูปผลิตภัณฑ์จากกล้วย</t>
  </si>
  <si>
    <t>24-26 พ.ย. 60</t>
  </si>
  <si>
    <t>ม.18 บ้านปลื้ม ต.โคกมะม่วง</t>
  </si>
  <si>
    <t>อ.ปะคำ</t>
  </si>
  <si>
    <t>สุทธิวงค์</t>
  </si>
  <si>
    <t>การปูกระเบื้อง</t>
  </si>
  <si>
    <t>1-3 ธ.ค. 60</t>
  </si>
  <si>
    <t>ม.9 บ้านกอง ต.พุทไธสง</t>
  </si>
  <si>
    <t>นายประสาน</t>
  </si>
  <si>
    <t>หมอบประโคน</t>
  </si>
  <si>
    <t>ช่างซ่อมรถจักรยานยนต์</t>
  </si>
  <si>
    <t>มนตรี</t>
  </si>
  <si>
    <t>จิตสำนึกในการให้บริการและการคิด</t>
  </si>
  <si>
    <t>เชิงบวก</t>
  </si>
  <si>
    <t>บ.โฮมเมกามาร์ท จก</t>
  </si>
  <si>
    <t>น.ส.มณีรัตน์</t>
  </si>
  <si>
    <t>ช่างเชื่อมไฟฟ้าด้วยมือ</t>
  </si>
  <si>
    <t>700</t>
  </si>
  <si>
    <t>20 เม.ย. 61</t>
  </si>
  <si>
    <t xml:space="preserve">9. โครงการ ควบคุมและกำกับดูแลการประกอบอาชีพที่อาจเป็นอันตรายต่อสาธารณะหริอต้องใช้ความรู้ความสามารถสู่ Safety  At  Work  </t>
  </si>
  <si>
    <t>ช่างเครื่องปรับอากาศในบ้านและ</t>
  </si>
  <si>
    <t>การพานิชย์ขนาดเล็ก ระดับ 1</t>
  </si>
  <si>
    <t>7</t>
  </si>
  <si>
    <t>7 ธ.ค. 60</t>
  </si>
  <si>
    <t>อภิชาต</t>
  </si>
  <si>
    <t>ช่างเชื่อมอาร์กโลหะด้วยมือ ระดับ1</t>
  </si>
  <si>
    <t>360</t>
  </si>
  <si>
    <t>140</t>
  </si>
  <si>
    <t>12-14 ธ.ค. 60</t>
  </si>
  <si>
    <t>13-15 ธ.ค. 60</t>
  </si>
  <si>
    <t>ณ ศาลาประชาคมบ้านหลักศิลา</t>
  </si>
  <si>
    <t>ม. 13 ต.หนองแวง อ.บ้านใหม่</t>
  </si>
  <si>
    <t>การเชื่อมไฟฟ้า</t>
  </si>
  <si>
    <t>1-18 ธ.ค. 60</t>
  </si>
  <si>
    <t>เรือนจำอำเภอนางรอง</t>
  </si>
  <si>
    <t>งบเรือนจำ วิทยากร</t>
  </si>
  <si>
    <t>งบสนพ. วัสดุ</t>
  </si>
  <si>
    <t>นายสุรวค์</t>
  </si>
  <si>
    <t>ป้องสิมมา</t>
  </si>
  <si>
    <t>ช่างติดตั้งหลังคาและผนังเมทัลชีท</t>
  </si>
  <si>
    <t>ช่างเดินสายไฟฟ้าประจำชุมชน</t>
  </si>
  <si>
    <t>ช่างเชื่อมโลหะด้วยมือ ระดับ 1</t>
  </si>
  <si>
    <t>20-22 ธ.ค. 60</t>
  </si>
  <si>
    <t>เรือนจำนางรอง งบเรือนจำ</t>
  </si>
  <si>
    <t>20 ธ.ค. 60</t>
  </si>
  <si>
    <t>สนพ.บร   ใช้วัสดุคงเหลือ</t>
  </si>
  <si>
    <t xml:space="preserve"> - ทดสอบมาตรฐานฝีมือแรงงานแห่งชาติ </t>
  </si>
  <si>
    <t xml:space="preserve"> - ทดสอบมาตรฐานฝีมือแรงงานแห่งชาติ - 1 ช่างไฟฟ้า 1 ตำบล</t>
  </si>
  <si>
    <t>15.1 โครงการ 1 ตำบล 1 ช่างไฟฟ้า</t>
  </si>
  <si>
    <t>15.2 บูรณาการภาครัฐและเอกชน</t>
  </si>
  <si>
    <t>การก่ออิฐ</t>
  </si>
  <si>
    <t>15-21 ธ.ค.60</t>
  </si>
  <si>
    <t>เรือนจำจังหวัดบุรีรัมย์</t>
  </si>
  <si>
    <t>ณ วันที่ 31 ธันวาคม 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</si>
</sst>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&quot;$&quot;#,##0_);\(&quot;$&quot;#,##0\)"/>
  </numFmts>
  <fonts count="4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TH SarabunPSK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b/>
      <sz val="18"/>
      <name val="TH SarabunPSK"/>
      <family val="2"/>
    </font>
    <font>
      <b/>
      <sz val="20"/>
      <name val="TH SarabunPSK"/>
      <family val="2"/>
    </font>
    <font>
      <b/>
      <sz val="14"/>
      <name val="TH SarabunPSK"/>
      <family val="2"/>
    </font>
    <font>
      <sz val="18"/>
      <name val="TH SarabunPSK"/>
      <family val="2"/>
    </font>
    <font>
      <sz val="18"/>
      <name val="Arial"/>
      <family val="2"/>
    </font>
    <font>
      <sz val="14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6"/>
      <color rgb="FFFF0000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2"/>
      <color rgb="FFFF0000"/>
      <name val="TH SarabunPSK"/>
      <family val="2"/>
    </font>
    <font>
      <b/>
      <sz val="16"/>
      <color rgb="FF000099"/>
      <name val="TH SarabunPSK"/>
      <family val="2"/>
    </font>
    <font>
      <b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8"/>
      <color rgb="FF000099"/>
      <name val="TH SarabunPSK"/>
      <family val="2"/>
    </font>
    <font>
      <sz val="16"/>
      <color rgb="FF000099"/>
      <name val="TH SarabunPSK"/>
      <family val="2"/>
    </font>
    <font>
      <b/>
      <sz val="12"/>
      <color rgb="FF000099"/>
      <name val="TH SarabunPSK"/>
      <family val="2"/>
    </font>
    <font>
      <u/>
      <sz val="16"/>
      <name val="TH SarabunPSK"/>
      <family val="2"/>
    </font>
    <font>
      <sz val="12"/>
      <name val="TH SarabunPSK"/>
      <family val="2"/>
    </font>
    <font>
      <b/>
      <sz val="22"/>
      <color rgb="FF0000CC"/>
      <name val="TH Baijam"/>
    </font>
    <font>
      <sz val="22"/>
      <color rgb="FF0000CC"/>
      <name val="Tahoma"/>
      <family val="2"/>
      <charset val="222"/>
      <scheme val="minor"/>
    </font>
    <font>
      <sz val="22"/>
      <color rgb="FF0000CC"/>
      <name val="TH SarabunPSK"/>
      <family val="2"/>
    </font>
    <font>
      <b/>
      <sz val="14"/>
      <color rgb="FF0000CC"/>
      <name val="TH SarabunPSK"/>
      <family val="2"/>
    </font>
    <font>
      <b/>
      <sz val="12"/>
      <color rgb="FF0000CC"/>
      <name val="TH SarabunPSK"/>
      <family val="2"/>
    </font>
    <font>
      <b/>
      <sz val="16"/>
      <color rgb="FF0000CC"/>
      <name val="TH SarabunPSK"/>
      <family val="2"/>
    </font>
    <font>
      <b/>
      <sz val="18"/>
      <color rgb="FF0000CC"/>
      <name val="TH SarabunPSK"/>
      <family val="2"/>
    </font>
    <font>
      <sz val="11"/>
      <color rgb="FF0000CC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6"/>
      <color rgb="FFFF0000"/>
      <name val="TH SarabunPSK"/>
      <family val="2"/>
    </font>
    <font>
      <sz val="16"/>
      <color rgb="FF00B0F0"/>
      <name val="TH SarabunPSK"/>
      <family val="2"/>
    </font>
    <font>
      <b/>
      <sz val="18"/>
      <color rgb="FFC00000"/>
      <name val="TH SarabunPSK"/>
      <family val="2"/>
    </font>
    <font>
      <sz val="16"/>
      <name val="Arial"/>
      <family val="2"/>
    </font>
    <font>
      <b/>
      <sz val="12"/>
      <name val="TH SarabunPSK"/>
      <family val="2"/>
    </font>
    <font>
      <b/>
      <sz val="18"/>
      <color rgb="FFFF0000"/>
      <name val="TH SarabunPSK"/>
      <family val="2"/>
    </font>
    <font>
      <b/>
      <sz val="12"/>
      <color rgb="FFFF0000"/>
      <name val="TH SarabunPSK"/>
      <family val="2"/>
    </font>
    <font>
      <sz val="14"/>
      <color rgb="FFFF0000"/>
      <name val="TH SarabunPSK"/>
      <family val="2"/>
    </font>
    <font>
      <b/>
      <sz val="16"/>
      <color rgb="FF00B050"/>
      <name val="TH SarabunPSK"/>
      <family val="2"/>
    </font>
    <font>
      <sz val="16"/>
      <color rgb="FF00B050"/>
      <name val="TH SarabunPSK"/>
      <family val="2"/>
    </font>
    <font>
      <sz val="16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4" fillId="0" borderId="0"/>
    <xf numFmtId="43" fontId="1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1" fillId="0" borderId="0"/>
  </cellStyleXfs>
  <cellXfs count="397"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/>
    <xf numFmtId="0" fontId="3" fillId="0" borderId="3" xfId="0" applyFont="1" applyBorder="1" applyAlignment="1">
      <alignment horizontal="center"/>
    </xf>
    <xf numFmtId="0" fontId="7" fillId="0" borderId="7" xfId="0" applyFont="1" applyBorder="1"/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49" fontId="7" fillId="0" borderId="8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0" fontId="10" fillId="0" borderId="7" xfId="0" applyFont="1" applyBorder="1"/>
    <xf numFmtId="49" fontId="10" fillId="0" borderId="5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49" fontId="7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/>
    <xf numFmtId="0" fontId="10" fillId="0" borderId="4" xfId="0" applyFont="1" applyBorder="1"/>
    <xf numFmtId="49" fontId="10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8" fillId="0" borderId="0" xfId="0" applyFont="1"/>
    <xf numFmtId="0" fontId="16" fillId="0" borderId="0" xfId="0" applyFont="1" applyAlignment="1">
      <alignment horizontal="center"/>
    </xf>
    <xf numFmtId="0" fontId="19" fillId="0" borderId="0" xfId="0" applyFont="1"/>
    <xf numFmtId="0" fontId="3" fillId="4" borderId="1" xfId="5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3" fillId="4" borderId="2" xfId="5" applyFont="1" applyFill="1" applyBorder="1" applyAlignment="1">
      <alignment vertical="top" wrapText="1"/>
    </xf>
    <xf numFmtId="3" fontId="23" fillId="0" borderId="13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3" fillId="5" borderId="2" xfId="5" applyFont="1" applyFill="1" applyBorder="1" applyAlignment="1">
      <alignment horizontal="center"/>
    </xf>
    <xf numFmtId="0" fontId="3" fillId="6" borderId="15" xfId="5" applyFont="1" applyFill="1" applyBorder="1" applyAlignment="1">
      <alignment horizontal="center"/>
    </xf>
    <xf numFmtId="0" fontId="3" fillId="4" borderId="3" xfId="5" applyFont="1" applyFill="1" applyBorder="1" applyAlignment="1">
      <alignment vertical="center" wrapText="1"/>
    </xf>
    <xf numFmtId="0" fontId="3" fillId="4" borderId="3" xfId="5" applyFont="1" applyFill="1" applyBorder="1" applyAlignment="1">
      <alignment vertical="top" wrapText="1"/>
    </xf>
    <xf numFmtId="0" fontId="20" fillId="3" borderId="3" xfId="0" applyFont="1" applyFill="1" applyBorder="1" applyAlignment="1">
      <alignment horizontal="center"/>
    </xf>
    <xf numFmtId="0" fontId="3" fillId="6" borderId="3" xfId="5" applyFont="1" applyFill="1" applyBorder="1" applyAlignment="1">
      <alignment vertical="top" wrapText="1"/>
    </xf>
    <xf numFmtId="0" fontId="20" fillId="0" borderId="3" xfId="0" applyFont="1" applyBorder="1" applyAlignment="1">
      <alignment horizontal="center"/>
    </xf>
    <xf numFmtId="0" fontId="3" fillId="4" borderId="3" xfId="5" applyFont="1" applyFill="1" applyBorder="1" applyAlignment="1">
      <alignment vertical="top"/>
    </xf>
    <xf numFmtId="3" fontId="23" fillId="3" borderId="13" xfId="0" applyNumberFormat="1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3" fillId="4" borderId="1" xfId="5" applyFont="1" applyFill="1" applyBorder="1" applyAlignment="1">
      <alignment vertical="top" wrapText="1"/>
    </xf>
    <xf numFmtId="0" fontId="3" fillId="5" borderId="3" xfId="5" applyFont="1" applyFill="1" applyBorder="1" applyAlignment="1">
      <alignment vertical="top" wrapText="1"/>
    </xf>
    <xf numFmtId="3" fontId="23" fillId="0" borderId="13" xfId="0" applyNumberFormat="1" applyFont="1" applyFill="1" applyBorder="1" applyAlignment="1">
      <alignment horizontal="center"/>
    </xf>
    <xf numFmtId="0" fontId="3" fillId="6" borderId="2" xfId="5" applyFont="1" applyFill="1" applyBorder="1" applyAlignment="1">
      <alignment vertical="top" wrapText="1"/>
    </xf>
    <xf numFmtId="0" fontId="24" fillId="0" borderId="3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20" fillId="0" borderId="2" xfId="0" applyFont="1" applyBorder="1" applyAlignment="1">
      <alignment horizontal="center"/>
    </xf>
    <xf numFmtId="0" fontId="13" fillId="6" borderId="2" xfId="5" applyFont="1" applyFill="1" applyBorder="1" applyAlignment="1">
      <alignment vertical="top" wrapText="1"/>
    </xf>
    <xf numFmtId="0" fontId="24" fillId="0" borderId="2" xfId="0" applyFont="1" applyBorder="1" applyAlignment="1">
      <alignment horizontal="center"/>
    </xf>
    <xf numFmtId="0" fontId="13" fillId="6" borderId="1" xfId="5" applyFont="1" applyFill="1" applyBorder="1" applyAlignment="1">
      <alignment vertical="top" wrapText="1"/>
    </xf>
    <xf numFmtId="0" fontId="24" fillId="0" borderId="1" xfId="0" applyFont="1" applyBorder="1" applyAlignment="1">
      <alignment horizontal="center"/>
    </xf>
    <xf numFmtId="0" fontId="13" fillId="6" borderId="15" xfId="5" applyFont="1" applyFill="1" applyBorder="1" applyAlignment="1">
      <alignment vertical="top" wrapText="1"/>
    </xf>
    <xf numFmtId="0" fontId="13" fillId="6" borderId="3" xfId="5" applyFont="1" applyFill="1" applyBorder="1" applyAlignment="1">
      <alignment vertical="top" wrapText="1"/>
    </xf>
    <xf numFmtId="0" fontId="13" fillId="5" borderId="3" xfId="5" applyFont="1" applyFill="1" applyBorder="1" applyAlignment="1">
      <alignment vertical="top" wrapText="1"/>
    </xf>
    <xf numFmtId="0" fontId="3" fillId="4" borderId="11" xfId="5" applyFont="1" applyFill="1" applyBorder="1" applyAlignment="1">
      <alignment vertical="top" wrapText="1"/>
    </xf>
    <xf numFmtId="0" fontId="18" fillId="0" borderId="0" xfId="0" applyFont="1" applyBorder="1"/>
    <xf numFmtId="0" fontId="3" fillId="3" borderId="1" xfId="0" applyFont="1" applyFill="1" applyBorder="1"/>
    <xf numFmtId="0" fontId="24" fillId="3" borderId="1" xfId="0" applyFont="1" applyFill="1" applyBorder="1" applyAlignment="1">
      <alignment horizontal="center"/>
    </xf>
    <xf numFmtId="0" fontId="18" fillId="0" borderId="3" xfId="0" applyFont="1" applyBorder="1"/>
    <xf numFmtId="0" fontId="13" fillId="0" borderId="3" xfId="0" applyFont="1" applyBorder="1"/>
    <xf numFmtId="0" fontId="13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5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20" fillId="3" borderId="15" xfId="0" applyFont="1" applyFill="1" applyBorder="1" applyAlignment="1">
      <alignment horizontal="center"/>
    </xf>
    <xf numFmtId="0" fontId="13" fillId="5" borderId="2" xfId="5" applyFont="1" applyFill="1" applyBorder="1" applyAlignment="1">
      <alignment vertical="top" wrapText="1"/>
    </xf>
    <xf numFmtId="0" fontId="24" fillId="2" borderId="2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20" fillId="3" borderId="13" xfId="0" applyFont="1" applyFill="1" applyBorder="1" applyAlignment="1">
      <alignment horizontal="center"/>
    </xf>
    <xf numFmtId="0" fontId="24" fillId="3" borderId="2" xfId="0" applyFont="1" applyFill="1" applyBorder="1" applyAlignment="1">
      <alignment horizontal="center"/>
    </xf>
    <xf numFmtId="0" fontId="3" fillId="4" borderId="3" xfId="5" applyFont="1" applyFill="1" applyBorder="1" applyAlignment="1">
      <alignment wrapText="1"/>
    </xf>
    <xf numFmtId="0" fontId="13" fillId="5" borderId="3" xfId="5" applyFont="1" applyFill="1" applyBorder="1" applyAlignment="1">
      <alignment horizontal="left" vertical="top" wrapText="1"/>
    </xf>
    <xf numFmtId="0" fontId="13" fillId="5" borderId="2" xfId="5" applyFont="1" applyFill="1" applyBorder="1" applyAlignment="1">
      <alignment horizontal="left" vertical="top" wrapText="1"/>
    </xf>
    <xf numFmtId="0" fontId="3" fillId="3" borderId="2" xfId="5" applyFont="1" applyFill="1" applyBorder="1" applyAlignment="1">
      <alignment vertical="top" wrapText="1"/>
    </xf>
    <xf numFmtId="0" fontId="13" fillId="5" borderId="1" xfId="5" applyFont="1" applyFill="1" applyBorder="1" applyAlignment="1">
      <alignment horizontal="left" vertical="top" wrapText="1"/>
    </xf>
    <xf numFmtId="0" fontId="3" fillId="4" borderId="15" xfId="5" applyFont="1" applyFill="1" applyBorder="1" applyAlignment="1">
      <alignment vertical="top" wrapText="1"/>
    </xf>
    <xf numFmtId="0" fontId="24" fillId="0" borderId="3" xfId="0" applyFont="1" applyFill="1" applyBorder="1" applyAlignment="1">
      <alignment horizontal="center"/>
    </xf>
    <xf numFmtId="0" fontId="13" fillId="5" borderId="15" xfId="5" applyFont="1" applyFill="1" applyBorder="1" applyAlignment="1">
      <alignment vertical="top" wrapText="1"/>
    </xf>
    <xf numFmtId="0" fontId="24" fillId="2" borderId="15" xfId="0" applyFont="1" applyFill="1" applyBorder="1" applyAlignment="1">
      <alignment horizontal="center"/>
    </xf>
    <xf numFmtId="0" fontId="13" fillId="0" borderId="3" xfId="5" applyFont="1" applyFill="1" applyBorder="1"/>
    <xf numFmtId="0" fontId="3" fillId="3" borderId="3" xfId="0" applyFont="1" applyFill="1" applyBorder="1" applyAlignment="1">
      <alignment wrapText="1"/>
    </xf>
    <xf numFmtId="0" fontId="13" fillId="0" borderId="0" xfId="0" applyFont="1" applyBorder="1"/>
    <xf numFmtId="0" fontId="24" fillId="0" borderId="0" xfId="0" applyFont="1" applyBorder="1"/>
    <xf numFmtId="0" fontId="13" fillId="0" borderId="0" xfId="0" applyFont="1"/>
    <xf numFmtId="0" fontId="24" fillId="0" borderId="0" xfId="0" applyFont="1"/>
    <xf numFmtId="0" fontId="3" fillId="7" borderId="1" xfId="11" applyFont="1" applyFill="1" applyBorder="1" applyAlignment="1">
      <alignment horizontal="center"/>
    </xf>
    <xf numFmtId="0" fontId="3" fillId="8" borderId="1" xfId="11" applyFont="1" applyFill="1" applyBorder="1" applyAlignment="1">
      <alignment horizontal="center"/>
    </xf>
    <xf numFmtId="3" fontId="23" fillId="0" borderId="3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/>
    </xf>
    <xf numFmtId="3" fontId="20" fillId="0" borderId="3" xfId="0" applyNumberFormat="1" applyFont="1" applyFill="1" applyBorder="1" applyAlignment="1">
      <alignment horizontal="center" vertical="center"/>
    </xf>
    <xf numFmtId="3" fontId="23" fillId="10" borderId="13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28" fillId="0" borderId="11" xfId="0" applyFont="1" applyBorder="1" applyAlignment="1">
      <alignment vertical="center"/>
    </xf>
    <xf numFmtId="0" fontId="29" fillId="0" borderId="13" xfId="0" applyFont="1" applyBorder="1"/>
    <xf numFmtId="0" fontId="29" fillId="0" borderId="0" xfId="0" applyFont="1"/>
    <xf numFmtId="0" fontId="28" fillId="0" borderId="11" xfId="0" applyFont="1" applyFill="1" applyBorder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Font="1" applyAlignment="1">
      <alignment vertical="center"/>
    </xf>
    <xf numFmtId="0" fontId="13" fillId="0" borderId="13" xfId="5" applyFont="1" applyFill="1" applyBorder="1"/>
    <xf numFmtId="0" fontId="3" fillId="0" borderId="3" xfId="5" applyFont="1" applyFill="1" applyBorder="1" applyAlignment="1">
      <alignment horizontal="center" vertical="center" wrapText="1"/>
    </xf>
    <xf numFmtId="0" fontId="3" fillId="0" borderId="13" xfId="5" applyFont="1" applyFill="1" applyBorder="1" applyAlignment="1">
      <alignment horizontal="center" vertical="top" wrapText="1"/>
    </xf>
    <xf numFmtId="0" fontId="3" fillId="0" borderId="12" xfId="5" applyFont="1" applyFill="1" applyBorder="1" applyAlignment="1">
      <alignment horizontal="center"/>
    </xf>
    <xf numFmtId="0" fontId="3" fillId="0" borderId="10" xfId="5" applyFont="1" applyFill="1" applyBorder="1" applyAlignment="1">
      <alignment horizontal="center"/>
    </xf>
    <xf numFmtId="0" fontId="18" fillId="0" borderId="0" xfId="0" applyFont="1" applyFill="1"/>
    <xf numFmtId="0" fontId="3" fillId="0" borderId="16" xfId="5" applyFont="1" applyFill="1" applyBorder="1" applyAlignment="1">
      <alignment horizontal="center"/>
    </xf>
    <xf numFmtId="0" fontId="3" fillId="0" borderId="13" xfId="5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/>
    </xf>
    <xf numFmtId="0" fontId="3" fillId="0" borderId="13" xfId="5" applyFont="1" applyFill="1" applyBorder="1" applyAlignment="1">
      <alignment vertical="top" wrapText="1"/>
    </xf>
    <xf numFmtId="0" fontId="3" fillId="0" borderId="13" xfId="5" applyFont="1" applyFill="1" applyBorder="1" applyAlignment="1">
      <alignment vertical="top"/>
    </xf>
    <xf numFmtId="0" fontId="18" fillId="0" borderId="0" xfId="0" applyFont="1" applyFill="1" applyAlignment="1">
      <alignment vertical="top"/>
    </xf>
    <xf numFmtId="0" fontId="3" fillId="0" borderId="9" xfId="5" applyFont="1" applyFill="1" applyBorder="1" applyAlignment="1">
      <alignment vertical="top" wrapText="1"/>
    </xf>
    <xf numFmtId="0" fontId="3" fillId="0" borderId="10" xfId="5" applyFont="1" applyFill="1" applyBorder="1" applyAlignment="1">
      <alignment vertical="top" wrapText="1"/>
    </xf>
    <xf numFmtId="0" fontId="13" fillId="0" borderId="10" xfId="5" applyFont="1" applyFill="1" applyBorder="1" applyAlignment="1">
      <alignment vertical="top" wrapText="1"/>
    </xf>
    <xf numFmtId="0" fontId="24" fillId="0" borderId="2" xfId="0" applyFont="1" applyFill="1" applyBorder="1" applyAlignment="1">
      <alignment horizontal="center"/>
    </xf>
    <xf numFmtId="0" fontId="13" fillId="0" borderId="9" xfId="5" applyFont="1" applyFill="1" applyBorder="1" applyAlignment="1">
      <alignment vertical="top" wrapText="1"/>
    </xf>
    <xf numFmtId="0" fontId="24" fillId="0" borderId="15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13" fillId="0" borderId="16" xfId="5" applyFont="1" applyFill="1" applyBorder="1" applyAlignment="1">
      <alignment vertical="top" wrapText="1"/>
    </xf>
    <xf numFmtId="0" fontId="13" fillId="0" borderId="13" xfId="5" applyFont="1" applyFill="1" applyBorder="1" applyAlignment="1">
      <alignment vertical="top" wrapText="1"/>
    </xf>
    <xf numFmtId="0" fontId="18" fillId="0" borderId="0" xfId="0" applyFont="1" applyFill="1" applyBorder="1"/>
    <xf numFmtId="0" fontId="18" fillId="0" borderId="3" xfId="0" applyFont="1" applyFill="1" applyBorder="1"/>
    <xf numFmtId="0" fontId="13" fillId="0" borderId="0" xfId="0" applyFont="1" applyFill="1" applyBorder="1"/>
    <xf numFmtId="0" fontId="24" fillId="0" borderId="0" xfId="0" applyFont="1" applyFill="1" applyBorder="1"/>
    <xf numFmtId="0" fontId="21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13" fillId="0" borderId="0" xfId="0" applyFont="1" applyFill="1"/>
    <xf numFmtId="0" fontId="24" fillId="0" borderId="0" xfId="0" applyFont="1" applyFill="1"/>
    <xf numFmtId="0" fontId="20" fillId="11" borderId="3" xfId="0" applyFont="1" applyFill="1" applyBorder="1" applyAlignment="1">
      <alignment horizontal="center" vertical="center"/>
    </xf>
    <xf numFmtId="0" fontId="3" fillId="11" borderId="13" xfId="5" applyFont="1" applyFill="1" applyBorder="1" applyAlignment="1">
      <alignment vertical="top" wrapText="1"/>
    </xf>
    <xf numFmtId="0" fontId="23" fillId="11" borderId="3" xfId="0" applyFont="1" applyFill="1" applyBorder="1" applyAlignment="1">
      <alignment horizontal="center" vertical="center"/>
    </xf>
    <xf numFmtId="0" fontId="3" fillId="11" borderId="10" xfId="5" applyFont="1" applyFill="1" applyBorder="1" applyAlignment="1">
      <alignment vertical="top" wrapText="1"/>
    </xf>
    <xf numFmtId="0" fontId="20" fillId="11" borderId="2" xfId="0" applyFont="1" applyFill="1" applyBorder="1" applyAlignment="1">
      <alignment horizontal="center"/>
    </xf>
    <xf numFmtId="0" fontId="20" fillId="11" borderId="3" xfId="0" applyFont="1" applyFill="1" applyBorder="1" applyAlignment="1">
      <alignment horizontal="center"/>
    </xf>
    <xf numFmtId="0" fontId="3" fillId="11" borderId="12" xfId="5" applyFont="1" applyFill="1" applyBorder="1" applyAlignment="1">
      <alignment vertical="top" wrapText="1"/>
    </xf>
    <xf numFmtId="0" fontId="3" fillId="11" borderId="9" xfId="0" applyFont="1" applyFill="1" applyBorder="1"/>
    <xf numFmtId="0" fontId="24" fillId="11" borderId="1" xfId="0" applyFont="1" applyFill="1" applyBorder="1" applyAlignment="1">
      <alignment horizontal="center"/>
    </xf>
    <xf numFmtId="0" fontId="13" fillId="11" borderId="13" xfId="5" applyFont="1" applyFill="1" applyBorder="1" applyAlignment="1">
      <alignment vertical="top" wrapText="1"/>
    </xf>
    <xf numFmtId="0" fontId="24" fillId="11" borderId="3" xfId="0" applyFont="1" applyFill="1" applyBorder="1" applyAlignment="1">
      <alignment horizontal="center"/>
    </xf>
    <xf numFmtId="0" fontId="13" fillId="11" borderId="13" xfId="0" applyFont="1" applyFill="1" applyBorder="1"/>
    <xf numFmtId="0" fontId="13" fillId="11" borderId="10" xfId="5" applyFont="1" applyFill="1" applyBorder="1" applyAlignment="1">
      <alignment vertical="top" wrapText="1"/>
    </xf>
    <xf numFmtId="0" fontId="24" fillId="11" borderId="2" xfId="0" applyFont="1" applyFill="1" applyBorder="1" applyAlignment="1">
      <alignment horizontal="center"/>
    </xf>
    <xf numFmtId="0" fontId="25" fillId="11" borderId="3" xfId="0" applyFont="1" applyFill="1" applyBorder="1" applyAlignment="1">
      <alignment horizontal="center"/>
    </xf>
    <xf numFmtId="0" fontId="3" fillId="11" borderId="9" xfId="0" applyFont="1" applyFill="1" applyBorder="1" applyAlignment="1">
      <alignment wrapText="1"/>
    </xf>
    <xf numFmtId="0" fontId="20" fillId="11" borderId="1" xfId="0" applyFont="1" applyFill="1" applyBorder="1" applyAlignment="1">
      <alignment horizontal="center"/>
    </xf>
    <xf numFmtId="0" fontId="20" fillId="11" borderId="15" xfId="0" applyFont="1" applyFill="1" applyBorder="1" applyAlignment="1">
      <alignment horizontal="center"/>
    </xf>
    <xf numFmtId="0" fontId="3" fillId="11" borderId="9" xfId="5" applyFont="1" applyFill="1" applyBorder="1" applyAlignment="1">
      <alignment vertical="top" wrapText="1"/>
    </xf>
    <xf numFmtId="0" fontId="24" fillId="11" borderId="10" xfId="0" applyFont="1" applyFill="1" applyBorder="1" applyAlignment="1">
      <alignment horizontal="center"/>
    </xf>
    <xf numFmtId="0" fontId="20" fillId="11" borderId="10" xfId="0" applyFont="1" applyFill="1" applyBorder="1" applyAlignment="1">
      <alignment horizontal="center"/>
    </xf>
    <xf numFmtId="0" fontId="20" fillId="11" borderId="13" xfId="0" applyFont="1" applyFill="1" applyBorder="1" applyAlignment="1">
      <alignment horizontal="center"/>
    </xf>
    <xf numFmtId="3" fontId="20" fillId="11" borderId="3" xfId="0" applyNumberFormat="1" applyFont="1" applyFill="1" applyBorder="1" applyAlignment="1">
      <alignment horizontal="center" vertical="center"/>
    </xf>
    <xf numFmtId="0" fontId="3" fillId="11" borderId="13" xfId="5" applyFont="1" applyFill="1" applyBorder="1" applyAlignment="1">
      <alignment wrapText="1"/>
    </xf>
    <xf numFmtId="3" fontId="23" fillId="11" borderId="13" xfId="0" applyNumberFormat="1" applyFont="1" applyFill="1" applyBorder="1" applyAlignment="1">
      <alignment horizontal="center" vertical="center"/>
    </xf>
    <xf numFmtId="0" fontId="13" fillId="11" borderId="13" xfId="5" applyFont="1" applyFill="1" applyBorder="1" applyAlignment="1">
      <alignment horizontal="left" vertical="top" wrapText="1"/>
    </xf>
    <xf numFmtId="0" fontId="13" fillId="11" borderId="10" xfId="5" applyFont="1" applyFill="1" applyBorder="1" applyAlignment="1">
      <alignment horizontal="left" vertical="top" wrapText="1"/>
    </xf>
    <xf numFmtId="0" fontId="13" fillId="11" borderId="9" xfId="5" applyFont="1" applyFill="1" applyBorder="1" applyAlignment="1">
      <alignment horizontal="left" vertical="top" wrapText="1"/>
    </xf>
    <xf numFmtId="0" fontId="24" fillId="11" borderId="13" xfId="0" applyFont="1" applyFill="1" applyBorder="1" applyAlignment="1">
      <alignment horizontal="center"/>
    </xf>
    <xf numFmtId="0" fontId="3" fillId="11" borderId="16" xfId="5" applyFont="1" applyFill="1" applyBorder="1" applyAlignment="1">
      <alignment vertical="top" wrapText="1"/>
    </xf>
    <xf numFmtId="0" fontId="13" fillId="11" borderId="16" xfId="5" applyFont="1" applyFill="1" applyBorder="1" applyAlignment="1">
      <alignment vertical="top" wrapText="1"/>
    </xf>
    <xf numFmtId="0" fontId="24" fillId="11" borderId="15" xfId="0" applyFont="1" applyFill="1" applyBorder="1" applyAlignment="1">
      <alignment horizontal="center"/>
    </xf>
    <xf numFmtId="0" fontId="21" fillId="11" borderId="3" xfId="0" applyFont="1" applyFill="1" applyBorder="1" applyAlignment="1">
      <alignment vertical="center"/>
    </xf>
    <xf numFmtId="0" fontId="3" fillId="11" borderId="13" xfId="0" applyFont="1" applyFill="1" applyBorder="1" applyAlignment="1">
      <alignment wrapText="1"/>
    </xf>
    <xf numFmtId="0" fontId="13" fillId="11" borderId="0" xfId="0" applyFont="1" applyFill="1" applyBorder="1"/>
    <xf numFmtId="0" fontId="24" fillId="11" borderId="0" xfId="0" applyFont="1" applyFill="1" applyBorder="1"/>
    <xf numFmtId="0" fontId="21" fillId="11" borderId="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vertical="center" wrapText="1"/>
    </xf>
    <xf numFmtId="188" fontId="16" fillId="11" borderId="3" xfId="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28" fillId="7" borderId="11" xfId="0" applyFont="1" applyFill="1" applyBorder="1" applyAlignment="1">
      <alignment vertical="center"/>
    </xf>
    <xf numFmtId="0" fontId="29" fillId="7" borderId="13" xfId="0" applyFont="1" applyFill="1" applyBorder="1"/>
    <xf numFmtId="0" fontId="28" fillId="12" borderId="11" xfId="0" applyFont="1" applyFill="1" applyBorder="1" applyAlignment="1">
      <alignment vertical="center"/>
    </xf>
    <xf numFmtId="0" fontId="29" fillId="12" borderId="13" xfId="0" applyFont="1" applyFill="1" applyBorder="1"/>
    <xf numFmtId="0" fontId="28" fillId="8" borderId="11" xfId="0" applyFont="1" applyFill="1" applyBorder="1" applyAlignment="1">
      <alignment vertical="center"/>
    </xf>
    <xf numFmtId="0" fontId="29" fillId="8" borderId="13" xfId="0" applyFont="1" applyFill="1" applyBorder="1"/>
    <xf numFmtId="0" fontId="28" fillId="13" borderId="11" xfId="0" applyFont="1" applyFill="1" applyBorder="1" applyAlignment="1">
      <alignment vertical="center"/>
    </xf>
    <xf numFmtId="0" fontId="29" fillId="13" borderId="13" xfId="0" applyFont="1" applyFill="1" applyBorder="1"/>
    <xf numFmtId="0" fontId="12" fillId="6" borderId="3" xfId="5" applyFont="1" applyFill="1" applyBorder="1" applyAlignment="1">
      <alignment vertical="top" wrapText="1"/>
    </xf>
    <xf numFmtId="0" fontId="3" fillId="9" borderId="3" xfId="5" applyFont="1" applyFill="1" applyBorder="1" applyAlignment="1">
      <alignment horizontal="center"/>
    </xf>
    <xf numFmtId="0" fontId="13" fillId="0" borderId="3" xfId="5" applyFont="1" applyFill="1" applyBorder="1" applyAlignment="1">
      <alignment vertical="top" wrapText="1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4" borderId="1" xfId="5" applyFont="1" applyFill="1" applyBorder="1" applyAlignment="1">
      <alignment horizontal="center" vertical="top" wrapText="1"/>
    </xf>
    <xf numFmtId="0" fontId="33" fillId="9" borderId="3" xfId="5" applyFont="1" applyFill="1" applyBorder="1" applyAlignment="1">
      <alignment horizontal="center"/>
    </xf>
    <xf numFmtId="0" fontId="33" fillId="5" borderId="2" xfId="5" applyFont="1" applyFill="1" applyBorder="1" applyAlignment="1">
      <alignment horizontal="center"/>
    </xf>
    <xf numFmtId="0" fontId="33" fillId="6" borderId="15" xfId="5" applyFont="1" applyFill="1" applyBorder="1" applyAlignment="1">
      <alignment horizontal="center"/>
    </xf>
    <xf numFmtId="0" fontId="33" fillId="4" borderId="3" xfId="5" applyFont="1" applyFill="1" applyBorder="1" applyAlignment="1">
      <alignment horizontal="center" vertical="center" wrapText="1"/>
    </xf>
    <xf numFmtId="0" fontId="33" fillId="4" borderId="3" xfId="5" applyFont="1" applyFill="1" applyBorder="1" applyAlignment="1">
      <alignment horizontal="center" vertical="top" wrapText="1"/>
    </xf>
    <xf numFmtId="0" fontId="33" fillId="6" borderId="3" xfId="5" applyFont="1" applyFill="1" applyBorder="1" applyAlignment="1">
      <alignment horizontal="center" vertical="top" wrapText="1"/>
    </xf>
    <xf numFmtId="0" fontId="33" fillId="4" borderId="3" xfId="5" applyFont="1" applyFill="1" applyBorder="1" applyAlignment="1">
      <alignment horizontal="center" vertical="top"/>
    </xf>
    <xf numFmtId="0" fontId="33" fillId="5" borderId="3" xfId="5" applyFont="1" applyFill="1" applyBorder="1" applyAlignment="1">
      <alignment horizontal="center" vertical="top" wrapText="1"/>
    </xf>
    <xf numFmtId="0" fontId="33" fillId="6" borderId="2" xfId="5" applyFont="1" applyFill="1" applyBorder="1" applyAlignment="1">
      <alignment horizontal="center" vertical="top" wrapText="1"/>
    </xf>
    <xf numFmtId="0" fontId="33" fillId="6" borderId="1" xfId="5" applyFont="1" applyFill="1" applyBorder="1" applyAlignment="1">
      <alignment horizontal="center" vertical="top" wrapText="1"/>
    </xf>
    <xf numFmtId="0" fontId="33" fillId="6" borderId="15" xfId="5" applyFont="1" applyFill="1" applyBorder="1" applyAlignment="1">
      <alignment horizontal="center" vertical="top" wrapText="1"/>
    </xf>
    <xf numFmtId="0" fontId="33" fillId="4" borderId="11" xfId="5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3" fillId="2" borderId="3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wrapText="1"/>
    </xf>
    <xf numFmtId="0" fontId="33" fillId="5" borderId="2" xfId="5" applyFont="1" applyFill="1" applyBorder="1" applyAlignment="1">
      <alignment horizontal="center" vertical="top" wrapText="1"/>
    </xf>
    <xf numFmtId="0" fontId="33" fillId="4" borderId="2" xfId="5" applyFont="1" applyFill="1" applyBorder="1" applyAlignment="1">
      <alignment horizontal="center" vertical="top" wrapText="1"/>
    </xf>
    <xf numFmtId="0" fontId="33" fillId="0" borderId="2" xfId="5" applyFont="1" applyFill="1" applyBorder="1" applyAlignment="1">
      <alignment horizontal="center" vertical="top" wrapText="1"/>
    </xf>
    <xf numFmtId="0" fontId="33" fillId="4" borderId="3" xfId="5" applyFont="1" applyFill="1" applyBorder="1" applyAlignment="1">
      <alignment horizontal="center" wrapText="1"/>
    </xf>
    <xf numFmtId="0" fontId="33" fillId="3" borderId="2" xfId="5" applyFont="1" applyFill="1" applyBorder="1" applyAlignment="1">
      <alignment horizontal="center" vertical="top" wrapText="1"/>
    </xf>
    <xf numFmtId="0" fontId="33" fillId="5" borderId="1" xfId="5" applyFont="1" applyFill="1" applyBorder="1" applyAlignment="1">
      <alignment horizontal="center" vertical="top" wrapText="1"/>
    </xf>
    <xf numFmtId="0" fontId="31" fillId="6" borderId="3" xfId="5" applyFont="1" applyFill="1" applyBorder="1" applyAlignment="1">
      <alignment horizontal="center" vertical="top" wrapText="1"/>
    </xf>
    <xf numFmtId="0" fontId="33" fillId="4" borderId="15" xfId="5" applyFont="1" applyFill="1" applyBorder="1" applyAlignment="1">
      <alignment horizontal="center" vertical="top" wrapText="1"/>
    </xf>
    <xf numFmtId="0" fontId="33" fillId="5" borderId="15" xfId="5" applyFont="1" applyFill="1" applyBorder="1" applyAlignment="1">
      <alignment horizontal="center" vertical="top" wrapText="1"/>
    </xf>
    <xf numFmtId="0" fontId="33" fillId="0" borderId="3" xfId="5" applyFont="1" applyFill="1" applyBorder="1" applyAlignment="1">
      <alignment horizontal="center"/>
    </xf>
    <xf numFmtId="0" fontId="33" fillId="3" borderId="3" xfId="0" applyFont="1" applyFill="1" applyBorder="1" applyAlignment="1">
      <alignment horizontal="center" wrapText="1"/>
    </xf>
    <xf numFmtId="0" fontId="33" fillId="0" borderId="0" xfId="0" applyFont="1" applyBorder="1" applyAlignment="1">
      <alignment horizontal="center"/>
    </xf>
    <xf numFmtId="0" fontId="33" fillId="2" borderId="3" xfId="0" applyFont="1" applyFill="1" applyBorder="1" applyAlignment="1">
      <alignment horizontal="center" vertical="top" wrapText="1"/>
    </xf>
    <xf numFmtId="0" fontId="31" fillId="0" borderId="0" xfId="0" applyFont="1" applyBorder="1" applyAlignment="1">
      <alignment horizontal="center"/>
    </xf>
    <xf numFmtId="0" fontId="13" fillId="2" borderId="3" xfId="0" applyFont="1" applyFill="1" applyBorder="1" applyAlignment="1">
      <alignment horizontal="left" vertical="top" wrapText="1" indent="2"/>
    </xf>
    <xf numFmtId="188" fontId="13" fillId="2" borderId="3" xfId="1" applyNumberFormat="1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6" fillId="14" borderId="3" xfId="0" applyFont="1" applyFill="1" applyBorder="1" applyAlignment="1">
      <alignment vertical="top" wrapText="1"/>
    </xf>
    <xf numFmtId="188" fontId="16" fillId="14" borderId="3" xfId="1" applyNumberFormat="1" applyFont="1" applyFill="1" applyBorder="1" applyAlignment="1">
      <alignment horizontal="center" vertical="top" wrapText="1"/>
    </xf>
    <xf numFmtId="0" fontId="16" fillId="14" borderId="3" xfId="0" applyFont="1" applyFill="1" applyBorder="1" applyAlignment="1">
      <alignment horizontal="center" vertical="top" wrapText="1"/>
    </xf>
    <xf numFmtId="0" fontId="33" fillId="14" borderId="3" xfId="0" applyFont="1" applyFill="1" applyBorder="1" applyAlignment="1">
      <alignment horizontal="center" vertical="top" wrapText="1"/>
    </xf>
    <xf numFmtId="0" fontId="34" fillId="0" borderId="0" xfId="0" applyFont="1" applyAlignment="1">
      <alignment horizontal="left"/>
    </xf>
    <xf numFmtId="0" fontId="7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49" fontId="13" fillId="0" borderId="6" xfId="0" applyNumberFormat="1" applyFont="1" applyBorder="1" applyAlignment="1">
      <alignment horizontal="left"/>
    </xf>
    <xf numFmtId="49" fontId="13" fillId="0" borderId="5" xfId="0" applyNumberFormat="1" applyFont="1" applyBorder="1" applyAlignment="1">
      <alignment horizontal="center"/>
    </xf>
    <xf numFmtId="49" fontId="13" fillId="0" borderId="4" xfId="0" applyNumberFormat="1" applyFont="1" applyBorder="1" applyAlignment="1">
      <alignment horizontal="center"/>
    </xf>
    <xf numFmtId="49" fontId="13" fillId="0" borderId="8" xfId="0" applyNumberFormat="1" applyFont="1" applyBorder="1" applyAlignment="1">
      <alignment horizontal="center"/>
    </xf>
    <xf numFmtId="49" fontId="13" fillId="0" borderId="8" xfId="0" applyNumberFormat="1" applyFont="1" applyBorder="1" applyAlignment="1">
      <alignment horizontal="left"/>
    </xf>
    <xf numFmtId="49" fontId="13" fillId="0" borderId="5" xfId="0" applyNumberFormat="1" applyFont="1" applyBorder="1" applyAlignment="1">
      <alignment horizontal="left"/>
    </xf>
    <xf numFmtId="49" fontId="13" fillId="0" borderId="4" xfId="0" applyNumberFormat="1" applyFont="1" applyBorder="1" applyAlignment="1">
      <alignment horizontal="left"/>
    </xf>
    <xf numFmtId="0" fontId="13" fillId="0" borderId="5" xfId="0" applyFont="1" applyBorder="1" applyAlignment="1">
      <alignment horizontal="center"/>
    </xf>
    <xf numFmtId="0" fontId="13" fillId="0" borderId="5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49" fontId="13" fillId="0" borderId="6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6" xfId="0" applyFont="1" applyBorder="1"/>
    <xf numFmtId="0" fontId="13" fillId="0" borderId="8" xfId="0" applyFont="1" applyBorder="1" applyAlignment="1">
      <alignment horizontal="center"/>
    </xf>
    <xf numFmtId="0" fontId="13" fillId="0" borderId="8" xfId="0" applyFont="1" applyBorder="1"/>
    <xf numFmtId="43" fontId="13" fillId="0" borderId="6" xfId="1" applyFont="1" applyBorder="1"/>
    <xf numFmtId="43" fontId="13" fillId="0" borderId="8" xfId="1" applyFont="1" applyBorder="1"/>
    <xf numFmtId="43" fontId="13" fillId="0" borderId="5" xfId="1" applyFont="1" applyBorder="1"/>
    <xf numFmtId="188" fontId="13" fillId="0" borderId="6" xfId="1" applyNumberFormat="1" applyFont="1" applyBorder="1"/>
    <xf numFmtId="188" fontId="13" fillId="0" borderId="8" xfId="1" applyNumberFormat="1" applyFont="1" applyBorder="1"/>
    <xf numFmtId="188" fontId="13" fillId="0" borderId="5" xfId="1" applyNumberFormat="1" applyFont="1" applyBorder="1"/>
    <xf numFmtId="0" fontId="13" fillId="0" borderId="6" xfId="0" applyFont="1" applyBorder="1" applyAlignment="1">
      <alignment horizontal="left" indent="1"/>
    </xf>
    <xf numFmtId="0" fontId="13" fillId="0" borderId="8" xfId="0" applyFont="1" applyBorder="1" applyAlignment="1">
      <alignment horizontal="left" indent="1"/>
    </xf>
    <xf numFmtId="0" fontId="33" fillId="0" borderId="15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/>
    </xf>
    <xf numFmtId="188" fontId="33" fillId="0" borderId="1" xfId="1" applyNumberFormat="1" applyFont="1" applyBorder="1" applyAlignment="1">
      <alignment horizontal="center"/>
    </xf>
    <xf numFmtId="0" fontId="35" fillId="0" borderId="0" xfId="0" applyFont="1"/>
    <xf numFmtId="0" fontId="7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 applyAlignment="1">
      <alignment horizontal="center"/>
    </xf>
    <xf numFmtId="188" fontId="3" fillId="0" borderId="3" xfId="1" applyNumberFormat="1" applyFont="1" applyBorder="1" applyAlignment="1">
      <alignment horizontal="center"/>
    </xf>
    <xf numFmtId="0" fontId="36" fillId="0" borderId="0" xfId="0" applyFont="1"/>
    <xf numFmtId="43" fontId="13" fillId="0" borderId="4" xfId="1" applyFont="1" applyBorder="1"/>
    <xf numFmtId="4" fontId="23" fillId="10" borderId="13" xfId="0" applyNumberFormat="1" applyFont="1" applyFill="1" applyBorder="1" applyAlignment="1">
      <alignment horizontal="center" vertical="center"/>
    </xf>
    <xf numFmtId="4" fontId="23" fillId="0" borderId="13" xfId="0" applyNumberFormat="1" applyFont="1" applyFill="1" applyBorder="1" applyAlignment="1">
      <alignment horizontal="center" vertical="center"/>
    </xf>
    <xf numFmtId="2" fontId="20" fillId="3" borderId="3" xfId="0" applyNumberFormat="1" applyFont="1" applyFill="1" applyBorder="1" applyAlignment="1">
      <alignment horizontal="center"/>
    </xf>
    <xf numFmtId="2" fontId="24" fillId="0" borderId="3" xfId="0" applyNumberFormat="1" applyFont="1" applyBorder="1" applyAlignment="1">
      <alignment horizontal="center"/>
    </xf>
    <xf numFmtId="0" fontId="37" fillId="0" borderId="8" xfId="0" applyFont="1" applyBorder="1"/>
    <xf numFmtId="188" fontId="37" fillId="0" borderId="8" xfId="1" applyNumberFormat="1" applyFont="1" applyBorder="1"/>
    <xf numFmtId="0" fontId="13" fillId="0" borderId="7" xfId="0" applyFont="1" applyBorder="1" applyAlignment="1">
      <alignment horizontal="center"/>
    </xf>
    <xf numFmtId="0" fontId="13" fillId="0" borderId="7" xfId="0" applyFont="1" applyBorder="1"/>
    <xf numFmtId="0" fontId="13" fillId="15" borderId="3" xfId="0" applyFont="1" applyFill="1" applyBorder="1" applyAlignment="1">
      <alignment horizontal="center" vertical="top" wrapText="1"/>
    </xf>
    <xf numFmtId="188" fontId="7" fillId="0" borderId="6" xfId="1" applyNumberFormat="1" applyFont="1" applyBorder="1" applyAlignment="1">
      <alignment horizontal="center"/>
    </xf>
    <xf numFmtId="0" fontId="13" fillId="0" borderId="8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188" fontId="13" fillId="0" borderId="8" xfId="1" applyNumberFormat="1" applyFont="1" applyBorder="1" applyAlignment="1">
      <alignment horizontal="center"/>
    </xf>
    <xf numFmtId="188" fontId="13" fillId="0" borderId="8" xfId="1" applyNumberFormat="1" applyFont="1" applyBorder="1" applyAlignment="1">
      <alignment horizontal="left"/>
    </xf>
    <xf numFmtId="188" fontId="13" fillId="0" borderId="5" xfId="1" applyNumberFormat="1" applyFont="1" applyBorder="1" applyAlignment="1">
      <alignment horizontal="center"/>
    </xf>
    <xf numFmtId="188" fontId="13" fillId="0" borderId="5" xfId="1" applyNumberFormat="1" applyFont="1" applyBorder="1" applyAlignment="1">
      <alignment horizontal="left"/>
    </xf>
    <xf numFmtId="188" fontId="13" fillId="0" borderId="4" xfId="1" applyNumberFormat="1" applyFont="1" applyBorder="1" applyAlignment="1">
      <alignment horizontal="center"/>
    </xf>
    <xf numFmtId="188" fontId="13" fillId="0" borderId="4" xfId="1" applyNumberFormat="1" applyFont="1" applyBorder="1" applyAlignment="1">
      <alignment horizontal="left"/>
    </xf>
    <xf numFmtId="188" fontId="13" fillId="0" borderId="4" xfId="1" applyNumberFormat="1" applyFont="1" applyBorder="1"/>
    <xf numFmtId="4" fontId="23" fillId="3" borderId="13" xfId="0" applyNumberFormat="1" applyFont="1" applyFill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188" fontId="13" fillId="0" borderId="0" xfId="1" applyNumberFormat="1" applyFont="1"/>
    <xf numFmtId="188" fontId="36" fillId="0" borderId="0" xfId="1" applyNumberFormat="1" applyFont="1"/>
    <xf numFmtId="0" fontId="37" fillId="0" borderId="6" xfId="0" applyFont="1" applyBorder="1"/>
    <xf numFmtId="188" fontId="37" fillId="0" borderId="6" xfId="1" applyNumberFormat="1" applyFont="1" applyBorder="1"/>
    <xf numFmtId="188" fontId="13" fillId="0" borderId="6" xfId="1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88" fontId="13" fillId="0" borderId="3" xfId="1" applyNumberFormat="1" applyFont="1" applyBorder="1" applyAlignment="1">
      <alignment horizontal="center"/>
    </xf>
    <xf numFmtId="0" fontId="38" fillId="0" borderId="8" xfId="0" applyFont="1" applyBorder="1"/>
    <xf numFmtId="0" fontId="34" fillId="0" borderId="7" xfId="0" applyFont="1" applyBorder="1"/>
    <xf numFmtId="49" fontId="34" fillId="0" borderId="6" xfId="0" applyNumberFormat="1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188" fontId="34" fillId="0" borderId="3" xfId="1" applyNumberFormat="1" applyFont="1" applyBorder="1" applyAlignment="1">
      <alignment horizontal="center"/>
    </xf>
    <xf numFmtId="2" fontId="13" fillId="0" borderId="3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3" fontId="39" fillId="0" borderId="13" xfId="0" applyNumberFormat="1" applyFont="1" applyFill="1" applyBorder="1" applyAlignment="1">
      <alignment horizontal="center" vertical="center"/>
    </xf>
    <xf numFmtId="4" fontId="39" fillId="0" borderId="1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188" fontId="7" fillId="0" borderId="3" xfId="1" applyNumberFormat="1" applyFont="1" applyBorder="1" applyAlignment="1">
      <alignment horizontal="left"/>
    </xf>
    <xf numFmtId="49" fontId="7" fillId="0" borderId="3" xfId="0" applyNumberFormat="1" applyFont="1" applyBorder="1" applyAlignment="1">
      <alignment horizontal="center"/>
    </xf>
    <xf numFmtId="188" fontId="7" fillId="0" borderId="3" xfId="1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40" fillId="0" borderId="0" xfId="0" applyFont="1"/>
    <xf numFmtId="188" fontId="12" fillId="0" borderId="8" xfId="1" applyNumberFormat="1" applyFont="1" applyBorder="1"/>
    <xf numFmtId="0" fontId="37" fillId="0" borderId="7" xfId="0" applyFont="1" applyBorder="1" applyAlignment="1">
      <alignment horizontal="center"/>
    </xf>
    <xf numFmtId="49" fontId="37" fillId="0" borderId="5" xfId="0" applyNumberFormat="1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41" fillId="0" borderId="3" xfId="0" applyFont="1" applyBorder="1" applyAlignment="1">
      <alignment horizontal="center"/>
    </xf>
    <xf numFmtId="188" fontId="9" fillId="0" borderId="3" xfId="1" applyNumberFormat="1" applyFont="1" applyBorder="1" applyAlignment="1">
      <alignment horizontal="center"/>
    </xf>
    <xf numFmtId="0" fontId="16" fillId="8" borderId="1" xfId="11" applyFont="1" applyFill="1" applyBorder="1" applyAlignment="1">
      <alignment horizontal="center"/>
    </xf>
    <xf numFmtId="3" fontId="42" fillId="10" borderId="13" xfId="0" applyNumberFormat="1" applyFont="1" applyFill="1" applyBorder="1" applyAlignment="1">
      <alignment horizontal="center" vertical="center"/>
    </xf>
    <xf numFmtId="3" fontId="42" fillId="0" borderId="13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/>
    </xf>
    <xf numFmtId="0" fontId="16" fillId="0" borderId="3" xfId="0" applyFont="1" applyBorder="1" applyAlignment="1">
      <alignment horizontal="center"/>
    </xf>
    <xf numFmtId="3" fontId="42" fillId="3" borderId="13" xfId="0" applyNumberFormat="1" applyFont="1" applyFill="1" applyBorder="1" applyAlignment="1">
      <alignment horizontal="center" vertical="center"/>
    </xf>
    <xf numFmtId="0" fontId="42" fillId="3" borderId="3" xfId="0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3" borderId="1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0" fontId="43" fillId="3" borderId="3" xfId="0" applyFont="1" applyFill="1" applyBorder="1" applyAlignment="1">
      <alignment horizontal="center"/>
    </xf>
    <xf numFmtId="0" fontId="16" fillId="3" borderId="15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37" fillId="2" borderId="10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/>
    </xf>
    <xf numFmtId="0" fontId="16" fillId="3" borderId="13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3" xfId="0" applyFont="1" applyFill="1" applyBorder="1" applyAlignment="1">
      <alignment horizontal="center"/>
    </xf>
    <xf numFmtId="0" fontId="37" fillId="2" borderId="15" xfId="0" applyFont="1" applyFill="1" applyBorder="1" applyAlignment="1">
      <alignment horizontal="center"/>
    </xf>
    <xf numFmtId="0" fontId="44" fillId="0" borderId="0" xfId="0" applyFont="1"/>
    <xf numFmtId="0" fontId="44" fillId="0" borderId="0" xfId="0" applyFont="1" applyBorder="1"/>
    <xf numFmtId="0" fontId="37" fillId="15" borderId="3" xfId="0" applyFont="1" applyFill="1" applyBorder="1" applyAlignment="1">
      <alignment horizontal="center" vertical="top" wrapText="1"/>
    </xf>
    <xf numFmtId="0" fontId="45" fillId="3" borderId="3" xfId="0" applyFont="1" applyFill="1" applyBorder="1" applyAlignment="1">
      <alignment horizontal="center"/>
    </xf>
    <xf numFmtId="0" fontId="46" fillId="0" borderId="3" xfId="0" applyFont="1" applyBorder="1" applyAlignment="1">
      <alignment horizontal="center"/>
    </xf>
    <xf numFmtId="0" fontId="45" fillId="0" borderId="3" xfId="0" applyFont="1" applyBorder="1" applyAlignment="1">
      <alignment horizontal="center"/>
    </xf>
    <xf numFmtId="0" fontId="46" fillId="0" borderId="2" xfId="0" applyFont="1" applyBorder="1" applyAlignment="1">
      <alignment horizontal="center"/>
    </xf>
    <xf numFmtId="0" fontId="13" fillId="0" borderId="7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188" fontId="0" fillId="0" borderId="0" xfId="0" applyNumberFormat="1"/>
    <xf numFmtId="188" fontId="24" fillId="0" borderId="13" xfId="1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2" fontId="24" fillId="0" borderId="3" xfId="0" applyNumberFormat="1" applyFont="1" applyBorder="1" applyAlignment="1">
      <alignment horizontal="center" vertical="center"/>
    </xf>
    <xf numFmtId="188" fontId="37" fillId="0" borderId="13" xfId="1" applyNumberFormat="1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16" borderId="3" xfId="0" applyFont="1" applyFill="1" applyBorder="1" applyAlignment="1">
      <alignment horizontal="center" vertical="center"/>
    </xf>
    <xf numFmtId="2" fontId="24" fillId="16" borderId="3" xfId="0" applyNumberFormat="1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2" fontId="20" fillId="3" borderId="3" xfId="0" applyNumberFormat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47" fillId="0" borderId="0" xfId="0" applyFont="1"/>
    <xf numFmtId="0" fontId="48" fillId="0" borderId="0" xfId="0" applyFont="1"/>
    <xf numFmtId="0" fontId="3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20" fillId="3" borderId="13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4" fontId="34" fillId="0" borderId="13" xfId="0" applyNumberFormat="1" applyFont="1" applyFill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</cellXfs>
  <cellStyles count="15">
    <cellStyle name="Comma" xfId="1" builtinId="3"/>
    <cellStyle name="Comma 11" xfId="2"/>
    <cellStyle name="Comma 2" xfId="3"/>
    <cellStyle name="Comma 3" xfId="4"/>
    <cellStyle name="Normal" xfId="0" builtinId="0"/>
    <cellStyle name="Normal 16" xfId="5"/>
    <cellStyle name="Normal 2" xfId="6"/>
    <cellStyle name="Normal 3" xfId="7"/>
    <cellStyle name="Normal 4" xfId="8"/>
    <cellStyle name="Normal 5" xfId="14"/>
    <cellStyle name="เครื่องหมายจุลภาค 2" xfId="9"/>
    <cellStyle name="เครื่องหมายจุลภาค 75" xfId="10"/>
    <cellStyle name="ปกติ 2" xfId="11"/>
    <cellStyle name="ปกติ 2 10" xfId="12"/>
    <cellStyle name="ปกติ 2 2" xfId="13"/>
  </cellStyles>
  <dxfs count="0"/>
  <tableStyles count="0" defaultTableStyle="TableStyleMedium2" defaultPivotStyle="PivotStyleLight16"/>
  <colors>
    <mruColors>
      <color rgb="FF0000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73</xdr:row>
      <xdr:rowOff>85725</xdr:rowOff>
    </xdr:from>
    <xdr:to>
      <xdr:col>10</xdr:col>
      <xdr:colOff>95250</xdr:colOff>
      <xdr:row>81</xdr:row>
      <xdr:rowOff>0</xdr:rowOff>
    </xdr:to>
    <xdr:sp macro="" textlink="">
      <xdr:nvSpPr>
        <xdr:cNvPr id="2" name="วงเล็บปีกกาขวา 1"/>
        <xdr:cNvSpPr/>
      </xdr:nvSpPr>
      <xdr:spPr>
        <a:xfrm>
          <a:off x="5810250" y="20897850"/>
          <a:ext cx="95250" cy="2276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556531</xdr:colOff>
      <xdr:row>3</xdr:row>
      <xdr:rowOff>63952</xdr:rowOff>
    </xdr:from>
    <xdr:to>
      <xdr:col>12</xdr:col>
      <xdr:colOff>499382</xdr:colOff>
      <xdr:row>26</xdr:row>
      <xdr:rowOff>73478</xdr:rowOff>
    </xdr:to>
    <xdr:sp macro="" textlink="">
      <xdr:nvSpPr>
        <xdr:cNvPr id="2" name="สี่เหลี่ยมผืนผ้า 1"/>
        <xdr:cNvSpPr/>
      </xdr:nvSpPr>
      <xdr:spPr>
        <a:xfrm>
          <a:off x="556531" y="594631"/>
          <a:ext cx="8107137" cy="407806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6000" b="1" cap="none" spc="0">
              <a:ln w="11430"/>
              <a:solidFill>
                <a:srgbClr val="0000CC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2005_iannnnnGMO" pitchFamily="2" charset="0"/>
              <a:cs typeface="2005_iannnnnGMO" pitchFamily="2" charset="0"/>
            </a:rPr>
            <a:t>ทะเบียนคุมรุ่น</a:t>
          </a:r>
        </a:p>
        <a:p>
          <a:pPr algn="ctr"/>
          <a:r>
            <a:rPr lang="th-TH" sz="6000" b="1" cap="none" spc="0">
              <a:ln w="11430"/>
              <a:solidFill>
                <a:srgbClr val="0000CC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2005_iannnnnGMO" pitchFamily="2" charset="0"/>
              <a:cs typeface="2005_iannnnnGMO" pitchFamily="2" charset="0"/>
            </a:rPr>
            <a:t>ปี 2561</a:t>
          </a:r>
        </a:p>
        <a:p>
          <a:pPr algn="ctr"/>
          <a:r>
            <a:rPr lang="th-TH" sz="6000" b="1" cap="none" spc="0">
              <a:ln w="11430"/>
              <a:solidFill>
                <a:srgbClr val="0000CC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2005_iannnnnGMO" pitchFamily="2" charset="0"/>
              <a:cs typeface="2005_iannnnnGMO" pitchFamily="2" charset="0"/>
            </a:rPr>
            <a:t>ฝ่ายแผนงานและประเมินผล</a:t>
          </a:r>
        </a:p>
        <a:p>
          <a:pPr algn="ctr"/>
          <a:r>
            <a:rPr lang="th-TH" sz="6000" b="1" cap="none" spc="0">
              <a:ln w="11430"/>
              <a:solidFill>
                <a:srgbClr val="0000CC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2005_iannnnnGMO" pitchFamily="2" charset="0"/>
              <a:cs typeface="2005_iannnnnGMO" pitchFamily="2" charset="0"/>
            </a:rPr>
            <a:t>สำนักงานพัฒนาฝีมือแรงงานบุรีรัมย์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T269"/>
  <sheetViews>
    <sheetView tabSelected="1" zoomScaleNormal="100" workbookViewId="0">
      <pane xSplit="3" ySplit="5" topLeftCell="D127" activePane="bottomRight" state="frozen"/>
      <selection pane="topRight" activeCell="D1" sqref="D1"/>
      <selection pane="bottomLeft" activeCell="A5" sqref="A5"/>
      <selection pane="bottomRight" activeCell="B4" sqref="B4"/>
    </sheetView>
  </sheetViews>
  <sheetFormatPr defaultRowHeight="15" customHeight="1" x14ac:dyDescent="0.35"/>
  <cols>
    <col min="1" max="1" width="4.875" style="188" bestFit="1" customWidth="1"/>
    <col min="2" max="2" width="52.625" style="92" customWidth="1"/>
    <col min="3" max="3" width="9" style="93" customWidth="1"/>
    <col min="4" max="7" width="10.5" style="27" customWidth="1"/>
    <col min="8" max="8" width="10.5" style="346" customWidth="1"/>
    <col min="9" max="16384" width="9" style="27"/>
  </cols>
  <sheetData>
    <row r="1" spans="1:8" ht="23.25" x14ac:dyDescent="0.35">
      <c r="B1" s="379" t="s">
        <v>264</v>
      </c>
      <c r="C1" s="379"/>
      <c r="D1" s="379"/>
      <c r="E1" s="379"/>
      <c r="F1" s="379"/>
      <c r="G1" s="379"/>
      <c r="H1" s="379"/>
    </row>
    <row r="2" spans="1:8" ht="23.25" x14ac:dyDescent="0.35">
      <c r="B2" s="379" t="s">
        <v>24</v>
      </c>
      <c r="C2" s="379"/>
      <c r="D2" s="379"/>
      <c r="E2" s="379"/>
      <c r="F2" s="379"/>
      <c r="G2" s="379"/>
      <c r="H2" s="379"/>
    </row>
    <row r="3" spans="1:8" ht="23.25" x14ac:dyDescent="0.35">
      <c r="B3" s="379" t="s">
        <v>383</v>
      </c>
      <c r="C3" s="379"/>
      <c r="D3" s="379"/>
      <c r="E3" s="379"/>
      <c r="F3" s="379"/>
      <c r="G3" s="379"/>
      <c r="H3" s="379"/>
    </row>
    <row r="4" spans="1:8" s="29" customFormat="1" ht="7.5" customHeight="1" x14ac:dyDescent="0.35">
      <c r="A4" s="189"/>
      <c r="B4" s="28"/>
      <c r="C4" s="28"/>
    </row>
    <row r="5" spans="1:8" s="32" customFormat="1" ht="21" customHeight="1" x14ac:dyDescent="0.35">
      <c r="A5" s="190" t="s">
        <v>154</v>
      </c>
      <c r="B5" s="30" t="s">
        <v>25</v>
      </c>
      <c r="C5" s="31" t="s">
        <v>0</v>
      </c>
      <c r="D5" s="95" t="s">
        <v>1</v>
      </c>
      <c r="E5" s="94" t="s">
        <v>2</v>
      </c>
      <c r="F5" s="95" t="s">
        <v>3</v>
      </c>
      <c r="G5" s="94" t="s">
        <v>2</v>
      </c>
      <c r="H5" s="320" t="s">
        <v>4</v>
      </c>
    </row>
    <row r="6" spans="1:8" s="35" customFormat="1" ht="22.5" customHeight="1" x14ac:dyDescent="0.35">
      <c r="A6" s="191"/>
      <c r="B6" s="186" t="s">
        <v>26</v>
      </c>
      <c r="C6" s="99">
        <f>SUM(C7:C8)</f>
        <v>6214</v>
      </c>
      <c r="D6" s="99">
        <f t="shared" ref="D6:F6" si="0">SUM(D7:D8)</f>
        <v>2046</v>
      </c>
      <c r="E6" s="267">
        <f>D6*100/C6</f>
        <v>32.92565175410364</v>
      </c>
      <c r="F6" s="99">
        <f t="shared" si="0"/>
        <v>1864</v>
      </c>
      <c r="G6" s="267">
        <f>F6*100/D6</f>
        <v>91.104594330400786</v>
      </c>
      <c r="H6" s="321">
        <f>C6-D6</f>
        <v>4168</v>
      </c>
    </row>
    <row r="7" spans="1:8" ht="22.5" customHeight="1" x14ac:dyDescent="0.35">
      <c r="A7" s="192"/>
      <c r="B7" s="36" t="s">
        <v>27</v>
      </c>
      <c r="C7" s="305">
        <f>+C12+C41+C58+C60+C67+C68+C71+C82+C84+C124+C134+C136</f>
        <v>2214</v>
      </c>
      <c r="D7" s="305">
        <f>+D12+D41+D58+D60+D67+D68+D71+D82+D84+D124+D134+D136</f>
        <v>795</v>
      </c>
      <c r="E7" s="306">
        <f>D7*100/C7</f>
        <v>35.907859078590789</v>
      </c>
      <c r="F7" s="305">
        <f t="shared" ref="F7" si="1">+F12+F41+F58+F60+F67+F68+F71+F82+F84+F124+F134+F136</f>
        <v>613</v>
      </c>
      <c r="G7" s="306">
        <f>F7*100/D7</f>
        <v>77.106918238993714</v>
      </c>
      <c r="H7" s="322">
        <f>C7-D7</f>
        <v>1419</v>
      </c>
    </row>
    <row r="8" spans="1:8" ht="22.5" customHeight="1" x14ac:dyDescent="0.35">
      <c r="A8" s="193"/>
      <c r="B8" s="37" t="s">
        <v>28</v>
      </c>
      <c r="C8" s="34">
        <f>C86</f>
        <v>4000</v>
      </c>
      <c r="D8" s="34">
        <f>D86</f>
        <v>1251</v>
      </c>
      <c r="E8" s="268">
        <f>D8*100/C8</f>
        <v>31.274999999999999</v>
      </c>
      <c r="F8" s="34">
        <f>F86</f>
        <v>1251</v>
      </c>
      <c r="G8" s="377">
        <f>F8*100/D8</f>
        <v>100</v>
      </c>
      <c r="H8" s="322">
        <f>C8-D8</f>
        <v>2749</v>
      </c>
    </row>
    <row r="9" spans="1:8" ht="49.5" hidden="1" customHeight="1" x14ac:dyDescent="0.35">
      <c r="A9" s="194"/>
      <c r="B9" s="38" t="s">
        <v>29</v>
      </c>
      <c r="C9" s="31"/>
      <c r="D9" s="31"/>
      <c r="E9" s="31"/>
      <c r="F9" s="31"/>
      <c r="G9" s="31"/>
      <c r="H9" s="323"/>
    </row>
    <row r="10" spans="1:8" ht="48" hidden="1" customHeight="1" x14ac:dyDescent="0.35">
      <c r="A10" s="195"/>
      <c r="B10" s="39" t="s">
        <v>30</v>
      </c>
      <c r="C10" s="40"/>
      <c r="D10" s="40"/>
      <c r="E10" s="40"/>
      <c r="F10" s="40"/>
      <c r="G10" s="40"/>
      <c r="H10" s="324"/>
    </row>
    <row r="11" spans="1:8" ht="36.75" hidden="1" customHeight="1" x14ac:dyDescent="0.35">
      <c r="A11" s="196"/>
      <c r="B11" s="41" t="s">
        <v>31</v>
      </c>
      <c r="C11" s="42"/>
      <c r="D11" s="42"/>
      <c r="E11" s="42"/>
      <c r="F11" s="42"/>
      <c r="G11" s="42"/>
      <c r="H11" s="325"/>
    </row>
    <row r="12" spans="1:8" ht="22.5" customHeight="1" x14ac:dyDescent="0.3">
      <c r="A12" s="197"/>
      <c r="B12" s="43" t="s">
        <v>32</v>
      </c>
      <c r="C12" s="44">
        <f>+C13+C14</f>
        <v>1360</v>
      </c>
      <c r="D12" s="44">
        <f>D14+D13+D39</f>
        <v>365</v>
      </c>
      <c r="E12" s="287">
        <f>D12*100/C12</f>
        <v>26.838235294117649</v>
      </c>
      <c r="F12" s="44">
        <f t="shared" ref="F12:H12" si="2">F14+F13</f>
        <v>240</v>
      </c>
      <c r="G12" s="44">
        <f>F12*100/D12</f>
        <v>65.753424657534254</v>
      </c>
      <c r="H12" s="326">
        <f t="shared" si="2"/>
        <v>635</v>
      </c>
    </row>
    <row r="13" spans="1:8" s="46" customFormat="1" ht="41.25" customHeight="1" x14ac:dyDescent="0.2">
      <c r="A13" s="195">
        <v>1</v>
      </c>
      <c r="B13" s="39" t="s">
        <v>33</v>
      </c>
      <c r="C13" s="45">
        <v>80</v>
      </c>
      <c r="D13" s="45"/>
      <c r="E13" s="45"/>
      <c r="F13" s="45"/>
      <c r="G13" s="45"/>
      <c r="H13" s="327"/>
    </row>
    <row r="14" spans="1:8" ht="42" customHeight="1" x14ac:dyDescent="0.3">
      <c r="A14" s="190"/>
      <c r="B14" s="47" t="s">
        <v>34</v>
      </c>
      <c r="C14" s="44">
        <f>+C15+C39+C40</f>
        <v>1280</v>
      </c>
      <c r="D14" s="44">
        <f>+D15+D39</f>
        <v>365</v>
      </c>
      <c r="E14" s="287">
        <f t="shared" ref="E14:E20" si="3">D14*100/C14</f>
        <v>28.515625</v>
      </c>
      <c r="F14" s="44">
        <f t="shared" ref="F14:H14" si="4">+F18+F21+F24+F27+F30+F33+F36</f>
        <v>240</v>
      </c>
      <c r="G14" s="44">
        <f>F14*100/D14</f>
        <v>65.753424657534254</v>
      </c>
      <c r="H14" s="326">
        <f t="shared" si="4"/>
        <v>635</v>
      </c>
    </row>
    <row r="15" spans="1:8" ht="42" customHeight="1" x14ac:dyDescent="0.3">
      <c r="A15" s="198"/>
      <c r="B15" s="48" t="s">
        <v>35</v>
      </c>
      <c r="C15" s="34">
        <f>+C18+C21+C24+C27+C30++C33+C36</f>
        <v>1080</v>
      </c>
      <c r="D15" s="34">
        <f>+D18+D21+D24+D27+D30+D33+D36</f>
        <v>365</v>
      </c>
      <c r="E15" s="268">
        <f t="shared" si="3"/>
        <v>33.796296296296298</v>
      </c>
      <c r="F15" s="34">
        <f t="shared" ref="F15:H15" si="5">+F18+F21+F24+F27+F30+F33+F36</f>
        <v>240</v>
      </c>
      <c r="G15" s="268">
        <f>F15*100/D15</f>
        <v>65.753424657534254</v>
      </c>
      <c r="H15" s="322">
        <f t="shared" si="5"/>
        <v>635</v>
      </c>
    </row>
    <row r="16" spans="1:8" ht="41.25" customHeight="1" x14ac:dyDescent="0.35">
      <c r="A16" s="199"/>
      <c r="B16" s="50" t="s">
        <v>36</v>
      </c>
      <c r="C16" s="295">
        <f>+C19+C22+C25+C28+C37+C34</f>
        <v>120</v>
      </c>
      <c r="D16" s="295">
        <f>+D19+D25+D37+D34</f>
        <v>115</v>
      </c>
      <c r="E16" s="302">
        <f t="shared" si="3"/>
        <v>95.833333333333329</v>
      </c>
      <c r="F16" s="295">
        <f t="shared" ref="F16" si="6">+F19+F25+F37+F34</f>
        <v>0</v>
      </c>
      <c r="G16" s="302">
        <f>F16*100/D16</f>
        <v>0</v>
      </c>
      <c r="H16" s="328">
        <f>C16-D16</f>
        <v>5</v>
      </c>
    </row>
    <row r="17" spans="1:8" s="52" customFormat="1" ht="42" x14ac:dyDescent="0.35">
      <c r="A17" s="196"/>
      <c r="B17" s="41" t="s">
        <v>37</v>
      </c>
      <c r="C17" s="295">
        <f>+C20+C23+C26+C29+C32+C35+C38</f>
        <v>960</v>
      </c>
      <c r="D17" s="295">
        <f>+D20+D23+D26+D29+D32+D38</f>
        <v>250</v>
      </c>
      <c r="E17" s="302">
        <f t="shared" si="3"/>
        <v>26.041666666666668</v>
      </c>
      <c r="F17" s="295">
        <f t="shared" ref="F17" si="7">+F20+F23+F26+F29+F32+F38</f>
        <v>240</v>
      </c>
      <c r="G17" s="302">
        <f>F17*100/D17</f>
        <v>96</v>
      </c>
      <c r="H17" s="328">
        <f t="shared" ref="H17" si="8">+H20+H23+H26+H29+H32+H38</f>
        <v>530</v>
      </c>
    </row>
    <row r="18" spans="1:8" ht="42" x14ac:dyDescent="0.35">
      <c r="A18" s="199"/>
      <c r="B18" s="50" t="s">
        <v>38</v>
      </c>
      <c r="C18" s="53">
        <f>SUM(C19:C20)</f>
        <v>80</v>
      </c>
      <c r="D18" s="53">
        <f>+D19+D20</f>
        <v>46</v>
      </c>
      <c r="E18" s="288">
        <f t="shared" si="3"/>
        <v>57.5</v>
      </c>
      <c r="F18" s="53">
        <f t="shared" ref="F18" si="9">+F19+F20</f>
        <v>19</v>
      </c>
      <c r="G18" s="270">
        <f>F18*100/D18</f>
        <v>41.304347826086953</v>
      </c>
      <c r="H18" s="329">
        <f>C18-D18</f>
        <v>34</v>
      </c>
    </row>
    <row r="19" spans="1:8" ht="24.75" customHeight="1" x14ac:dyDescent="0.35">
      <c r="A19" s="199">
        <v>2</v>
      </c>
      <c r="B19" s="54" t="s">
        <v>39</v>
      </c>
      <c r="C19" s="303">
        <v>40</v>
      </c>
      <c r="D19" s="303">
        <f>'2ครัวไทย เตรียม'!E9</f>
        <v>25</v>
      </c>
      <c r="E19" s="302">
        <f t="shared" si="3"/>
        <v>62.5</v>
      </c>
      <c r="F19" s="303"/>
      <c r="G19" s="303"/>
      <c r="H19" s="330">
        <f>C19-D19</f>
        <v>15</v>
      </c>
    </row>
    <row r="20" spans="1:8" s="52" customFormat="1" ht="24.75" customHeight="1" x14ac:dyDescent="0.35">
      <c r="A20" s="200">
        <v>3</v>
      </c>
      <c r="B20" s="56" t="s">
        <v>40</v>
      </c>
      <c r="C20" s="295">
        <v>40</v>
      </c>
      <c r="D20" s="295">
        <f>'3ครัวไทย ยก'!E10</f>
        <v>21</v>
      </c>
      <c r="E20" s="302">
        <f t="shared" si="3"/>
        <v>52.5</v>
      </c>
      <c r="F20" s="295">
        <f>'3ครัวไทย ยก'!H10</f>
        <v>19</v>
      </c>
      <c r="G20" s="295"/>
      <c r="H20" s="328">
        <f>C20-D20</f>
        <v>19</v>
      </c>
    </row>
    <row r="21" spans="1:8" ht="30.75" customHeight="1" x14ac:dyDescent="0.35">
      <c r="A21" s="196"/>
      <c r="B21" s="41" t="s">
        <v>41</v>
      </c>
      <c r="C21" s="42">
        <f>SUM(C22:C23)</f>
        <v>80</v>
      </c>
      <c r="D21" s="42"/>
      <c r="E21" s="42"/>
      <c r="F21" s="42"/>
      <c r="G21" s="42"/>
      <c r="H21" s="325"/>
    </row>
    <row r="22" spans="1:8" ht="22.5" hidden="1" customHeight="1" x14ac:dyDescent="0.35">
      <c r="A22" s="199"/>
      <c r="B22" s="54" t="s">
        <v>42</v>
      </c>
      <c r="C22" s="51">
        <v>0</v>
      </c>
      <c r="D22" s="51"/>
      <c r="E22" s="51"/>
      <c r="F22" s="51"/>
      <c r="G22" s="51"/>
      <c r="H22" s="328"/>
    </row>
    <row r="23" spans="1:8" ht="22.5" customHeight="1" x14ac:dyDescent="0.35">
      <c r="A23" s="200">
        <v>4</v>
      </c>
      <c r="B23" s="56" t="s">
        <v>43</v>
      </c>
      <c r="C23" s="304">
        <v>80</v>
      </c>
      <c r="D23" s="304"/>
      <c r="E23" s="304"/>
      <c r="F23" s="304"/>
      <c r="G23" s="304"/>
      <c r="H23" s="331"/>
    </row>
    <row r="24" spans="1:8" ht="44.25" customHeight="1" x14ac:dyDescent="0.35">
      <c r="A24" s="196"/>
      <c r="B24" s="41" t="s">
        <v>44</v>
      </c>
      <c r="C24" s="42">
        <f>SUM(C25:C26)</f>
        <v>120</v>
      </c>
      <c r="D24" s="42">
        <f>+D25+D26</f>
        <v>20</v>
      </c>
      <c r="E24" s="288">
        <f>D24*100/C24</f>
        <v>16.666666666666668</v>
      </c>
      <c r="F24" s="42">
        <f t="shared" ref="F24" si="10">+F25+F26</f>
        <v>0</v>
      </c>
      <c r="G24" s="270">
        <f>F24*100/D24</f>
        <v>0</v>
      </c>
      <c r="H24" s="325">
        <f>C24-D24</f>
        <v>100</v>
      </c>
    </row>
    <row r="25" spans="1:8" ht="24" customHeight="1" x14ac:dyDescent="0.35">
      <c r="A25" s="199">
        <v>5</v>
      </c>
      <c r="B25" s="54" t="s">
        <v>45</v>
      </c>
      <c r="C25" s="303">
        <v>20</v>
      </c>
      <c r="D25" s="303">
        <f>'5 ยนต์ เตรียม'!E9</f>
        <v>20</v>
      </c>
      <c r="E25" s="311">
        <f>D25*100/C25</f>
        <v>100</v>
      </c>
      <c r="F25" s="303">
        <f>'5 ยนต์ เตรียม'!K9</f>
        <v>0</v>
      </c>
      <c r="G25" s="302">
        <f>F25*100/D25</f>
        <v>0</v>
      </c>
      <c r="H25" s="352">
        <f>C25-D25</f>
        <v>0</v>
      </c>
    </row>
    <row r="26" spans="1:8" ht="24" customHeight="1" x14ac:dyDescent="0.35">
      <c r="A26" s="200">
        <v>6</v>
      </c>
      <c r="B26" s="56" t="s">
        <v>43</v>
      </c>
      <c r="C26" s="312">
        <v>100</v>
      </c>
      <c r="D26" s="312"/>
      <c r="E26" s="312"/>
      <c r="F26" s="312"/>
      <c r="G26" s="312"/>
      <c r="H26" s="332"/>
    </row>
    <row r="27" spans="1:8" ht="42" customHeight="1" x14ac:dyDescent="0.35">
      <c r="A27" s="196"/>
      <c r="B27" s="41" t="s">
        <v>46</v>
      </c>
      <c r="C27" s="42">
        <f>SUM(C28:C29)</f>
        <v>300</v>
      </c>
      <c r="D27" s="42">
        <f>D29</f>
        <v>122</v>
      </c>
      <c r="E27" s="288">
        <f>D27*100/C27</f>
        <v>40.666666666666664</v>
      </c>
      <c r="F27" s="42">
        <f>+F29</f>
        <v>116</v>
      </c>
      <c r="G27" s="270">
        <f>F27*100/D27</f>
        <v>95.081967213114751</v>
      </c>
      <c r="H27" s="325">
        <f>C27-D27</f>
        <v>178</v>
      </c>
    </row>
    <row r="28" spans="1:8" ht="21.75" hidden="1" customHeight="1" x14ac:dyDescent="0.35">
      <c r="A28" s="201"/>
      <c r="B28" s="58" t="s">
        <v>42</v>
      </c>
      <c r="C28" s="55">
        <v>0</v>
      </c>
      <c r="D28" s="55"/>
      <c r="E28" s="55"/>
      <c r="F28" s="55"/>
      <c r="G28" s="55"/>
      <c r="H28" s="330"/>
    </row>
    <row r="29" spans="1:8" ht="21.75" customHeight="1" x14ac:dyDescent="0.35">
      <c r="A29" s="196">
        <v>7</v>
      </c>
      <c r="B29" s="59" t="s">
        <v>47</v>
      </c>
      <c r="C29" s="295">
        <v>300</v>
      </c>
      <c r="D29" s="295">
        <f>'7 บริการ ยก'!E10</f>
        <v>122</v>
      </c>
      <c r="E29" s="302">
        <f>D29*100/C29</f>
        <v>40.666666666666664</v>
      </c>
      <c r="F29" s="295">
        <f>'7 บริการ ยก'!H10</f>
        <v>116</v>
      </c>
      <c r="G29" s="302">
        <f>F29*100/D29</f>
        <v>95.081967213114751</v>
      </c>
      <c r="H29" s="328">
        <f>C29-D29</f>
        <v>178</v>
      </c>
    </row>
    <row r="30" spans="1:8" ht="23.25" customHeight="1" x14ac:dyDescent="0.35">
      <c r="A30" s="198"/>
      <c r="B30" s="48" t="s">
        <v>48</v>
      </c>
      <c r="C30" s="42">
        <f>SUM(C31:C32)</f>
        <v>100</v>
      </c>
      <c r="D30" s="42">
        <f>+D32</f>
        <v>20</v>
      </c>
      <c r="E30" s="288">
        <f>D30*100/C30</f>
        <v>20</v>
      </c>
      <c r="F30" s="42">
        <f>F32</f>
        <v>18</v>
      </c>
      <c r="G30" s="270">
        <f>F30*100/D30</f>
        <v>90</v>
      </c>
      <c r="H30" s="325">
        <f>C30-D30</f>
        <v>80</v>
      </c>
    </row>
    <row r="31" spans="1:8" ht="21.75" hidden="1" customHeight="1" x14ac:dyDescent="0.35">
      <c r="A31" s="196"/>
      <c r="B31" s="59" t="s">
        <v>49</v>
      </c>
      <c r="C31" s="51">
        <v>0</v>
      </c>
      <c r="D31" s="51"/>
      <c r="E31" s="51"/>
      <c r="F31" s="51"/>
      <c r="G31" s="51"/>
      <c r="H31" s="328"/>
    </row>
    <row r="32" spans="1:8" ht="21.75" customHeight="1" x14ac:dyDescent="0.35">
      <c r="A32" s="198">
        <v>8</v>
      </c>
      <c r="B32" s="60" t="s">
        <v>50</v>
      </c>
      <c r="C32" s="295">
        <v>100</v>
      </c>
      <c r="D32" s="295">
        <f>'8 จิสติกส์ ยก'!E10</f>
        <v>20</v>
      </c>
      <c r="E32" s="302">
        <f>D32*100/C32</f>
        <v>20</v>
      </c>
      <c r="F32" s="295">
        <f>'8 จิสติกส์ ยก'!H10</f>
        <v>18</v>
      </c>
      <c r="G32" s="302">
        <f>F32*100/D32</f>
        <v>90</v>
      </c>
      <c r="H32" s="328">
        <f>C32-D32</f>
        <v>80</v>
      </c>
    </row>
    <row r="33" spans="1:46" ht="46.5" customHeight="1" x14ac:dyDescent="0.35">
      <c r="A33" s="196"/>
      <c r="B33" s="41" t="s">
        <v>51</v>
      </c>
      <c r="C33" s="42">
        <f>SUM(C34:C35)</f>
        <v>20</v>
      </c>
      <c r="D33" s="42">
        <f>+D34</f>
        <v>20</v>
      </c>
      <c r="E33" s="270">
        <f>D33*100/C33</f>
        <v>100</v>
      </c>
      <c r="F33" s="42">
        <f>+F34</f>
        <v>0</v>
      </c>
      <c r="G33" s="270">
        <f>F33*100/D33</f>
        <v>0</v>
      </c>
      <c r="H33" s="351">
        <f>C33-D33</f>
        <v>0</v>
      </c>
    </row>
    <row r="34" spans="1:46" ht="24" customHeight="1" x14ac:dyDescent="0.35">
      <c r="A34" s="201">
        <v>9</v>
      </c>
      <c r="B34" s="58" t="s">
        <v>52</v>
      </c>
      <c r="C34" s="55">
        <v>20</v>
      </c>
      <c r="D34" s="55">
        <f>'9ไฟฟ้า เตรียม'!E9</f>
        <v>20</v>
      </c>
      <c r="E34" s="270">
        <f>D34*100/C34</f>
        <v>100</v>
      </c>
      <c r="F34" s="55">
        <f>'9ไฟฟ้า เตรียม'!K9</f>
        <v>0</v>
      </c>
      <c r="G34" s="270">
        <f>F34*100/D34</f>
        <v>0</v>
      </c>
      <c r="H34" s="352">
        <f>C34-D34</f>
        <v>0</v>
      </c>
    </row>
    <row r="35" spans="1:46" ht="24" hidden="1" customHeight="1" x14ac:dyDescent="0.35">
      <c r="A35" s="196"/>
      <c r="B35" s="59" t="s">
        <v>53</v>
      </c>
      <c r="C35" s="51">
        <v>0</v>
      </c>
      <c r="D35" s="51"/>
      <c r="E35" s="51"/>
      <c r="F35" s="51"/>
      <c r="G35" s="51"/>
      <c r="H35" s="328"/>
    </row>
    <row r="36" spans="1:46" ht="42.75" customHeight="1" x14ac:dyDescent="0.35">
      <c r="A36" s="196"/>
      <c r="B36" s="41" t="s">
        <v>54</v>
      </c>
      <c r="C36" s="42">
        <f>SUM(C37:C38)</f>
        <v>380</v>
      </c>
      <c r="D36" s="42">
        <f>+D37+D38</f>
        <v>137</v>
      </c>
      <c r="E36" s="288">
        <f>D36*100/C36</f>
        <v>36.05263157894737</v>
      </c>
      <c r="F36" s="42">
        <f t="shared" ref="F36" si="11">+F37+F38</f>
        <v>87</v>
      </c>
      <c r="G36" s="288">
        <f>F36*100/D36</f>
        <v>63.503649635036496</v>
      </c>
      <c r="H36" s="325">
        <f>C36-D36</f>
        <v>243</v>
      </c>
    </row>
    <row r="37" spans="1:46" ht="22.5" customHeight="1" x14ac:dyDescent="0.35">
      <c r="A37" s="196">
        <v>10</v>
      </c>
      <c r="B37" s="59" t="s">
        <v>55</v>
      </c>
      <c r="C37" s="51">
        <v>40</v>
      </c>
      <c r="D37" s="51">
        <f>'10 อื่น เตรียม'!E10</f>
        <v>50</v>
      </c>
      <c r="E37" s="270">
        <f>D37*100/C37</f>
        <v>125</v>
      </c>
      <c r="F37" s="51">
        <f>'10 อื่น เตรียม'!K10</f>
        <v>0</v>
      </c>
      <c r="G37" s="270">
        <f>F37*100/D37</f>
        <v>0</v>
      </c>
      <c r="H37" s="328">
        <f>C37-D37</f>
        <v>-10</v>
      </c>
    </row>
    <row r="38" spans="1:46" ht="22.5" customHeight="1" x14ac:dyDescent="0.35">
      <c r="A38" s="200">
        <v>11</v>
      </c>
      <c r="B38" s="56" t="s">
        <v>56</v>
      </c>
      <c r="C38" s="57">
        <v>340</v>
      </c>
      <c r="D38" s="57">
        <f>'11อื่น ยก'!E11</f>
        <v>87</v>
      </c>
      <c r="E38" s="270">
        <f>D38*100/C38</f>
        <v>25.588235294117649</v>
      </c>
      <c r="F38" s="57">
        <f>'11อื่น ยก'!H11</f>
        <v>87</v>
      </c>
      <c r="G38" s="270">
        <f>F38*100/D38</f>
        <v>100</v>
      </c>
      <c r="H38" s="332">
        <f>C38-D38</f>
        <v>253</v>
      </c>
    </row>
    <row r="39" spans="1:46" ht="41.25" customHeight="1" x14ac:dyDescent="0.35">
      <c r="A39" s="202">
        <v>12</v>
      </c>
      <c r="B39" s="61" t="s">
        <v>57</v>
      </c>
      <c r="C39" s="40">
        <v>200</v>
      </c>
      <c r="D39" s="40"/>
      <c r="E39" s="40"/>
      <c r="F39" s="40"/>
      <c r="G39" s="40"/>
      <c r="H39" s="324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</row>
    <row r="40" spans="1:46" ht="40.5" hidden="1" customHeight="1" x14ac:dyDescent="0.35">
      <c r="A40" s="203"/>
      <c r="B40" s="63" t="s">
        <v>58</v>
      </c>
      <c r="C40" s="64"/>
      <c r="D40" s="64"/>
      <c r="E40" s="64"/>
      <c r="F40" s="64"/>
      <c r="G40" s="64"/>
      <c r="H40" s="333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</row>
    <row r="41" spans="1:46" s="65" customFormat="1" ht="51" hidden="1" customHeight="1" x14ac:dyDescent="0.35">
      <c r="A41" s="195"/>
      <c r="B41" s="39" t="s">
        <v>59</v>
      </c>
      <c r="C41" s="40"/>
      <c r="D41" s="40"/>
      <c r="E41" s="40"/>
      <c r="F41" s="40"/>
      <c r="G41" s="40"/>
      <c r="H41" s="324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</row>
    <row r="42" spans="1:46" s="62" customFormat="1" ht="51" hidden="1" customHeight="1" x14ac:dyDescent="0.35">
      <c r="A42" s="195"/>
      <c r="B42" s="39" t="s">
        <v>60</v>
      </c>
      <c r="C42" s="40"/>
      <c r="D42" s="40"/>
      <c r="E42" s="40"/>
      <c r="F42" s="40"/>
      <c r="G42" s="40"/>
      <c r="H42" s="324"/>
    </row>
    <row r="43" spans="1:46" ht="43.5" hidden="1" customHeight="1" x14ac:dyDescent="0.35">
      <c r="A43" s="196"/>
      <c r="B43" s="59" t="s">
        <v>61</v>
      </c>
      <c r="C43" s="51"/>
      <c r="D43" s="51"/>
      <c r="E43" s="51"/>
      <c r="F43" s="51"/>
      <c r="G43" s="51"/>
      <c r="H43" s="328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</row>
    <row r="44" spans="1:46" ht="30.75" hidden="1" customHeight="1" x14ac:dyDescent="0.35">
      <c r="A44" s="204"/>
      <c r="B44" s="66" t="s">
        <v>62</v>
      </c>
      <c r="C44" s="51"/>
      <c r="D44" s="51"/>
      <c r="E44" s="51"/>
      <c r="F44" s="51"/>
      <c r="G44" s="51"/>
      <c r="H44" s="328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</row>
    <row r="45" spans="1:46" ht="32.25" hidden="1" customHeight="1" x14ac:dyDescent="0.35">
      <c r="A45" s="205"/>
      <c r="B45" s="67" t="s">
        <v>63</v>
      </c>
      <c r="C45" s="68"/>
      <c r="D45" s="68"/>
      <c r="E45" s="68"/>
      <c r="F45" s="68"/>
      <c r="G45" s="68"/>
      <c r="H45" s="334"/>
    </row>
    <row r="46" spans="1:46" ht="45" hidden="1" customHeight="1" x14ac:dyDescent="0.35">
      <c r="A46" s="196"/>
      <c r="B46" s="59" t="s">
        <v>64</v>
      </c>
      <c r="C46" s="51"/>
      <c r="D46" s="51"/>
      <c r="E46" s="51"/>
      <c r="F46" s="51"/>
      <c r="G46" s="51"/>
      <c r="H46" s="328"/>
    </row>
    <row r="47" spans="1:46" ht="41.25" hidden="1" customHeight="1" x14ac:dyDescent="0.35">
      <c r="A47" s="199"/>
      <c r="B47" s="54" t="s">
        <v>65</v>
      </c>
      <c r="C47" s="55"/>
      <c r="D47" s="55"/>
      <c r="E47" s="55"/>
      <c r="F47" s="55"/>
      <c r="G47" s="55"/>
      <c r="H47" s="330"/>
    </row>
    <row r="48" spans="1:46" ht="30.75" hidden="1" customHeight="1" x14ac:dyDescent="0.35">
      <c r="A48" s="196"/>
      <c r="B48" s="59" t="s">
        <v>66</v>
      </c>
      <c r="C48" s="51"/>
      <c r="D48" s="51"/>
      <c r="E48" s="51"/>
      <c r="F48" s="51"/>
      <c r="G48" s="51"/>
      <c r="H48" s="328"/>
    </row>
    <row r="49" spans="1:8" ht="47.25" hidden="1" customHeight="1" x14ac:dyDescent="0.35">
      <c r="A49" s="196"/>
      <c r="B49" s="59" t="s">
        <v>67</v>
      </c>
      <c r="C49" s="51"/>
      <c r="D49" s="51"/>
      <c r="E49" s="51"/>
      <c r="F49" s="51"/>
      <c r="G49" s="51"/>
      <c r="H49" s="328"/>
    </row>
    <row r="50" spans="1:8" ht="30.75" hidden="1" customHeight="1" x14ac:dyDescent="0.35">
      <c r="A50" s="198"/>
      <c r="B50" s="60" t="s">
        <v>68</v>
      </c>
      <c r="C50" s="68"/>
      <c r="D50" s="68"/>
      <c r="E50" s="68"/>
      <c r="F50" s="68"/>
      <c r="G50" s="68"/>
      <c r="H50" s="334"/>
    </row>
    <row r="51" spans="1:8" ht="30.75" hidden="1" customHeight="1" x14ac:dyDescent="0.35">
      <c r="A51" s="196"/>
      <c r="B51" s="59" t="s">
        <v>69</v>
      </c>
      <c r="C51" s="51"/>
      <c r="D51" s="51"/>
      <c r="E51" s="51"/>
      <c r="F51" s="51"/>
      <c r="G51" s="51"/>
      <c r="H51" s="328"/>
    </row>
    <row r="52" spans="1:8" ht="42" hidden="1" customHeight="1" x14ac:dyDescent="0.35">
      <c r="A52" s="196"/>
      <c r="B52" s="59" t="s">
        <v>70</v>
      </c>
      <c r="C52" s="51"/>
      <c r="D52" s="51"/>
      <c r="E52" s="51"/>
      <c r="F52" s="51"/>
      <c r="G52" s="51"/>
      <c r="H52" s="328"/>
    </row>
    <row r="53" spans="1:8" ht="44.25" hidden="1" customHeight="1" x14ac:dyDescent="0.35">
      <c r="A53" s="199"/>
      <c r="B53" s="54" t="s">
        <v>71</v>
      </c>
      <c r="C53" s="51"/>
      <c r="D53" s="51"/>
      <c r="E53" s="51"/>
      <c r="F53" s="51"/>
      <c r="G53" s="51"/>
      <c r="H53" s="328"/>
    </row>
    <row r="54" spans="1:8" ht="42" hidden="1" x14ac:dyDescent="0.35">
      <c r="A54" s="196"/>
      <c r="B54" s="59" t="s">
        <v>72</v>
      </c>
      <c r="C54" s="51"/>
      <c r="D54" s="51"/>
      <c r="E54" s="51"/>
      <c r="F54" s="51"/>
      <c r="G54" s="51"/>
      <c r="H54" s="328"/>
    </row>
    <row r="55" spans="1:8" ht="44.25" hidden="1" customHeight="1" x14ac:dyDescent="0.3">
      <c r="A55" s="195"/>
      <c r="B55" s="39" t="s">
        <v>73</v>
      </c>
      <c r="C55" s="69">
        <f>+C56+C57</f>
        <v>0</v>
      </c>
      <c r="D55" s="69"/>
      <c r="E55" s="69"/>
      <c r="F55" s="69"/>
      <c r="G55" s="69"/>
      <c r="H55" s="335"/>
    </row>
    <row r="56" spans="1:8" ht="47.25" hidden="1" customHeight="1" x14ac:dyDescent="0.35">
      <c r="A56" s="206"/>
      <c r="B56" s="70" t="s">
        <v>74</v>
      </c>
      <c r="C56" s="31"/>
      <c r="D56" s="31"/>
      <c r="E56" s="31"/>
      <c r="F56" s="31"/>
      <c r="G56" s="31"/>
      <c r="H56" s="323"/>
    </row>
    <row r="57" spans="1:8" ht="48.75" hidden="1" customHeight="1" x14ac:dyDescent="0.35">
      <c r="A57" s="195"/>
      <c r="B57" s="39" t="s">
        <v>75</v>
      </c>
      <c r="C57" s="40"/>
      <c r="D57" s="40"/>
      <c r="E57" s="40"/>
      <c r="F57" s="40"/>
      <c r="G57" s="40"/>
      <c r="H57" s="324"/>
    </row>
    <row r="58" spans="1:8" ht="39.75" hidden="1" customHeight="1" x14ac:dyDescent="0.35">
      <c r="A58" s="195"/>
      <c r="B58" s="39" t="s">
        <v>76</v>
      </c>
      <c r="C58" s="40"/>
      <c r="D58" s="40"/>
      <c r="E58" s="40"/>
      <c r="F58" s="40"/>
      <c r="G58" s="40"/>
      <c r="H58" s="324"/>
    </row>
    <row r="59" spans="1:8" ht="36.75" hidden="1" customHeight="1" x14ac:dyDescent="0.35">
      <c r="A59" s="195"/>
      <c r="B59" s="39" t="s">
        <v>77</v>
      </c>
      <c r="C59" s="40"/>
      <c r="D59" s="40"/>
      <c r="E59" s="40"/>
      <c r="F59" s="40"/>
      <c r="G59" s="40"/>
      <c r="H59" s="324"/>
    </row>
    <row r="60" spans="1:8" ht="49.5" hidden="1" customHeight="1" x14ac:dyDescent="0.35">
      <c r="A60" s="195"/>
      <c r="B60" s="39" t="s">
        <v>78</v>
      </c>
      <c r="C60" s="71"/>
      <c r="D60" s="71"/>
      <c r="E60" s="71"/>
      <c r="F60" s="71"/>
      <c r="G60" s="71"/>
      <c r="H60" s="336"/>
    </row>
    <row r="61" spans="1:8" ht="30.75" hidden="1" customHeight="1" x14ac:dyDescent="0.35">
      <c r="A61" s="196"/>
      <c r="B61" s="59" t="s">
        <v>79</v>
      </c>
      <c r="C61" s="51"/>
      <c r="D61" s="51"/>
      <c r="E61" s="51"/>
      <c r="F61" s="51"/>
      <c r="G61" s="51"/>
      <c r="H61" s="328"/>
    </row>
    <row r="62" spans="1:8" ht="30.75" hidden="1" customHeight="1" x14ac:dyDescent="0.35">
      <c r="A62" s="196"/>
      <c r="B62" s="59" t="s">
        <v>80</v>
      </c>
      <c r="C62" s="51"/>
      <c r="D62" s="51"/>
      <c r="E62" s="51"/>
      <c r="F62" s="51"/>
      <c r="G62" s="51"/>
      <c r="H62" s="328"/>
    </row>
    <row r="63" spans="1:8" ht="30.75" hidden="1" customHeight="1" x14ac:dyDescent="0.35">
      <c r="A63" s="203"/>
      <c r="B63" s="63" t="s">
        <v>81</v>
      </c>
      <c r="C63" s="31"/>
      <c r="D63" s="31"/>
      <c r="E63" s="31"/>
      <c r="F63" s="31"/>
      <c r="G63" s="31"/>
      <c r="H63" s="323"/>
    </row>
    <row r="64" spans="1:8" ht="50.25" hidden="1" customHeight="1" x14ac:dyDescent="0.35">
      <c r="A64" s="196"/>
      <c r="B64" s="59" t="s">
        <v>82</v>
      </c>
      <c r="C64" s="51"/>
      <c r="D64" s="51"/>
      <c r="E64" s="51"/>
      <c r="F64" s="51"/>
      <c r="G64" s="51"/>
      <c r="H64" s="328"/>
    </row>
    <row r="65" spans="1:9" ht="42.75" hidden="1" customHeight="1" x14ac:dyDescent="0.35">
      <c r="A65" s="198"/>
      <c r="B65" s="60" t="s">
        <v>83</v>
      </c>
      <c r="C65" s="68"/>
      <c r="D65" s="68"/>
      <c r="E65" s="68"/>
      <c r="F65" s="68"/>
      <c r="G65" s="68"/>
      <c r="H65" s="334"/>
    </row>
    <row r="66" spans="1:9" ht="46.5" hidden="1" customHeight="1" x14ac:dyDescent="0.35">
      <c r="A66" s="207"/>
      <c r="B66" s="72" t="s">
        <v>84</v>
      </c>
      <c r="C66" s="73"/>
      <c r="D66" s="73"/>
      <c r="E66" s="73"/>
      <c r="F66" s="73"/>
      <c r="G66" s="73"/>
      <c r="H66" s="337"/>
    </row>
    <row r="67" spans="1:9" ht="60.75" hidden="1" customHeight="1" x14ac:dyDescent="0.35">
      <c r="A67" s="190"/>
      <c r="B67" s="47" t="s">
        <v>85</v>
      </c>
      <c r="C67" s="31"/>
      <c r="D67" s="31"/>
      <c r="E67" s="31"/>
      <c r="F67" s="31"/>
      <c r="G67" s="31"/>
      <c r="H67" s="323"/>
    </row>
    <row r="68" spans="1:9" ht="45.75" customHeight="1" x14ac:dyDescent="0.3">
      <c r="A68" s="190"/>
      <c r="B68" s="47" t="s">
        <v>349</v>
      </c>
      <c r="C68" s="368">
        <f>+C69+C70</f>
        <v>224</v>
      </c>
      <c r="D68" s="368">
        <f>+D69</f>
        <v>62</v>
      </c>
      <c r="E68" s="365">
        <f>D68*100/C68</f>
        <v>27.678571428571427</v>
      </c>
      <c r="F68" s="368">
        <f>+F69</f>
        <v>62</v>
      </c>
      <c r="G68" s="365">
        <f>F68*100/D68</f>
        <v>100</v>
      </c>
      <c r="H68" s="369">
        <f>C68-D68</f>
        <v>162</v>
      </c>
    </row>
    <row r="69" spans="1:9" ht="24.75" customHeight="1" x14ac:dyDescent="0.35">
      <c r="A69" s="198"/>
      <c r="B69" s="60" t="s">
        <v>87</v>
      </c>
      <c r="C69" s="74">
        <v>224</v>
      </c>
      <c r="D69" s="74">
        <f>14+48</f>
        <v>62</v>
      </c>
      <c r="E69" s="270">
        <f>D69*100/C69</f>
        <v>27.678571428571427</v>
      </c>
      <c r="F69" s="74">
        <f>14+48</f>
        <v>62</v>
      </c>
      <c r="G69" s="270">
        <f>F69*100/D69</f>
        <v>100</v>
      </c>
      <c r="H69" s="338">
        <f>C69-D69</f>
        <v>162</v>
      </c>
    </row>
    <row r="70" spans="1:9" ht="24.75" hidden="1" customHeight="1" x14ac:dyDescent="0.35">
      <c r="A70" s="198"/>
      <c r="B70" s="60" t="s">
        <v>88</v>
      </c>
      <c r="C70" s="74">
        <v>0</v>
      </c>
      <c r="D70" s="74"/>
      <c r="E70" s="74"/>
      <c r="F70" s="74"/>
      <c r="G70" s="74"/>
      <c r="H70" s="338"/>
    </row>
    <row r="71" spans="1:9" ht="44.25" customHeight="1" x14ac:dyDescent="0.35">
      <c r="A71" s="195"/>
      <c r="B71" s="39" t="s">
        <v>89</v>
      </c>
      <c r="C71" s="40">
        <f>+C72+C75+C77+C81</f>
        <v>130</v>
      </c>
      <c r="D71" s="40">
        <f t="shared" ref="D71:H71" si="12">+D72+D75+D77+D81</f>
        <v>125</v>
      </c>
      <c r="E71" s="269">
        <f>D71*100/C71</f>
        <v>96.15384615384616</v>
      </c>
      <c r="F71" s="40">
        <f t="shared" si="12"/>
        <v>68</v>
      </c>
      <c r="G71" s="269">
        <f>F71*100/D71</f>
        <v>54.4</v>
      </c>
      <c r="H71" s="324">
        <f t="shared" si="12"/>
        <v>-15</v>
      </c>
    </row>
    <row r="72" spans="1:9" ht="44.25" customHeight="1" x14ac:dyDescent="0.35">
      <c r="A72" s="208"/>
      <c r="B72" s="33" t="s">
        <v>90</v>
      </c>
      <c r="C72" s="40">
        <v>20</v>
      </c>
      <c r="D72" s="40"/>
      <c r="E72" s="40"/>
      <c r="F72" s="40"/>
      <c r="G72" s="40"/>
      <c r="H72" s="324"/>
    </row>
    <row r="73" spans="1:9" ht="21" x14ac:dyDescent="0.35">
      <c r="A73" s="209">
        <v>13</v>
      </c>
      <c r="B73" s="187" t="s">
        <v>206</v>
      </c>
      <c r="C73" s="97">
        <v>20</v>
      </c>
      <c r="D73" s="97"/>
      <c r="E73" s="97"/>
      <c r="F73" s="97"/>
      <c r="G73" s="97"/>
      <c r="H73" s="339"/>
    </row>
    <row r="74" spans="1:9" ht="21" x14ac:dyDescent="0.35">
      <c r="A74" s="209">
        <v>14</v>
      </c>
      <c r="B74" s="187" t="s">
        <v>205</v>
      </c>
      <c r="C74" s="97">
        <v>20</v>
      </c>
      <c r="D74" s="97"/>
      <c r="E74" s="97"/>
      <c r="F74" s="97"/>
      <c r="G74" s="97"/>
      <c r="H74" s="339"/>
      <c r="I74" s="113"/>
    </row>
    <row r="75" spans="1:9" ht="24.75" customHeight="1" x14ac:dyDescent="0.35">
      <c r="A75" s="208"/>
      <c r="B75" s="33" t="s">
        <v>91</v>
      </c>
      <c r="C75" s="40">
        <f>+C76</f>
        <v>110</v>
      </c>
      <c r="D75" s="40">
        <f>D76</f>
        <v>125</v>
      </c>
      <c r="E75" s="269">
        <f>D75*100/C75</f>
        <v>113.63636363636364</v>
      </c>
      <c r="F75" s="40">
        <f t="shared" ref="F75:H75" si="13">F76</f>
        <v>68</v>
      </c>
      <c r="G75" s="269">
        <f>F75*100/D75</f>
        <v>54.4</v>
      </c>
      <c r="H75" s="349">
        <f t="shared" si="13"/>
        <v>-15</v>
      </c>
    </row>
    <row r="76" spans="1:9" ht="24.75" customHeight="1" x14ac:dyDescent="0.35">
      <c r="A76" s="196">
        <v>15</v>
      </c>
      <c r="B76" s="59" t="s">
        <v>92</v>
      </c>
      <c r="C76" s="51">
        <v>110</v>
      </c>
      <c r="D76" s="51">
        <f>'15 ทดสอบ'!E9</f>
        <v>125</v>
      </c>
      <c r="E76" s="270">
        <f>D76*100/C76</f>
        <v>113.63636363636364</v>
      </c>
      <c r="F76" s="51">
        <f>'15 ทดสอบ'!H9</f>
        <v>68</v>
      </c>
      <c r="G76" s="270">
        <f>F76*100/D76</f>
        <v>54.4</v>
      </c>
      <c r="H76" s="350">
        <f>C76-D76</f>
        <v>-15</v>
      </c>
    </row>
    <row r="77" spans="1:9" ht="36.75" hidden="1" customHeight="1" x14ac:dyDescent="0.35">
      <c r="A77" s="195"/>
      <c r="B77" s="39" t="s">
        <v>93</v>
      </c>
      <c r="C77" s="40">
        <f>+C78</f>
        <v>0</v>
      </c>
      <c r="D77" s="40"/>
      <c r="E77" s="40"/>
      <c r="F77" s="40"/>
      <c r="G77" s="40"/>
      <c r="H77" s="324"/>
    </row>
    <row r="78" spans="1:9" ht="30.75" hidden="1" customHeight="1" x14ac:dyDescent="0.35">
      <c r="A78" s="196"/>
      <c r="B78" s="59" t="s">
        <v>94</v>
      </c>
      <c r="C78" s="75"/>
      <c r="D78" s="75"/>
      <c r="E78" s="75"/>
      <c r="F78" s="75"/>
      <c r="G78" s="75"/>
      <c r="H78" s="340"/>
    </row>
    <row r="79" spans="1:9" ht="30.75" hidden="1" customHeight="1" x14ac:dyDescent="0.35">
      <c r="A79" s="196"/>
      <c r="B79" s="59" t="s">
        <v>95</v>
      </c>
      <c r="C79" s="75"/>
      <c r="D79" s="75"/>
      <c r="E79" s="75"/>
      <c r="F79" s="75"/>
      <c r="G79" s="75"/>
      <c r="H79" s="340"/>
    </row>
    <row r="80" spans="1:9" ht="47.25" hidden="1" customHeight="1" x14ac:dyDescent="0.35">
      <c r="A80" s="196"/>
      <c r="B80" s="59" t="s">
        <v>96</v>
      </c>
      <c r="C80" s="75"/>
      <c r="D80" s="75"/>
      <c r="E80" s="75"/>
      <c r="F80" s="75"/>
      <c r="G80" s="75"/>
      <c r="H80" s="340"/>
    </row>
    <row r="81" spans="1:8" ht="42" hidden="1" x14ac:dyDescent="0.35">
      <c r="A81" s="195"/>
      <c r="B81" s="39" t="s">
        <v>97</v>
      </c>
      <c r="C81" s="76"/>
      <c r="D81" s="76"/>
      <c r="E81" s="76"/>
      <c r="F81" s="76"/>
      <c r="G81" s="76"/>
      <c r="H81" s="341"/>
    </row>
    <row r="82" spans="1:8" ht="21" x14ac:dyDescent="0.35">
      <c r="A82" s="195">
        <v>16</v>
      </c>
      <c r="B82" s="39" t="s">
        <v>204</v>
      </c>
      <c r="C82" s="77">
        <f>+C83</f>
        <v>200</v>
      </c>
      <c r="D82" s="77">
        <f>'16 รายได้น้อย'!E10</f>
        <v>45</v>
      </c>
      <c r="E82" s="269">
        <f>D82*100/C82</f>
        <v>22.5</v>
      </c>
      <c r="F82" s="77">
        <f>'16 รายได้น้อย'!H10</f>
        <v>45</v>
      </c>
      <c r="G82" s="269">
        <f>F82*100/D82</f>
        <v>100</v>
      </c>
      <c r="H82" s="342">
        <f>C82-D82</f>
        <v>155</v>
      </c>
    </row>
    <row r="83" spans="1:8" ht="21" hidden="1" x14ac:dyDescent="0.35">
      <c r="A83" s="195"/>
      <c r="B83" s="39" t="s">
        <v>203</v>
      </c>
      <c r="C83" s="77">
        <v>200</v>
      </c>
      <c r="D83" s="77"/>
      <c r="E83" s="77"/>
      <c r="F83" s="77"/>
      <c r="G83" s="77"/>
      <c r="H83" s="342"/>
    </row>
    <row r="84" spans="1:8" ht="75.75" hidden="1" customHeight="1" x14ac:dyDescent="0.35">
      <c r="A84" s="195"/>
      <c r="B84" s="39" t="s">
        <v>99</v>
      </c>
      <c r="C84" s="40"/>
      <c r="D84" s="40"/>
      <c r="E84" s="40"/>
      <c r="F84" s="40"/>
      <c r="G84" s="40"/>
      <c r="H84" s="324"/>
    </row>
    <row r="85" spans="1:8" ht="42" hidden="1" customHeight="1" x14ac:dyDescent="0.35">
      <c r="A85" s="195"/>
      <c r="B85" s="39" t="s">
        <v>100</v>
      </c>
      <c r="C85" s="78"/>
      <c r="D85" s="78"/>
      <c r="E85" s="78"/>
      <c r="F85" s="78"/>
      <c r="G85" s="78"/>
      <c r="H85" s="343"/>
    </row>
    <row r="86" spans="1:8" ht="42.75" customHeight="1" x14ac:dyDescent="0.35">
      <c r="A86" s="210"/>
      <c r="B86" s="79" t="s">
        <v>101</v>
      </c>
      <c r="C86" s="44">
        <f>+C87+C97+C111+C115+C123</f>
        <v>4000</v>
      </c>
      <c r="D86" s="44">
        <f>+D112</f>
        <v>1251</v>
      </c>
      <c r="E86" s="365">
        <f>D86*100/C86</f>
        <v>31.274999999999999</v>
      </c>
      <c r="F86" s="44">
        <f>+F112</f>
        <v>1251</v>
      </c>
      <c r="G86" s="365">
        <f>F86*100/D86</f>
        <v>100</v>
      </c>
      <c r="H86" s="326">
        <f>C86-D86</f>
        <v>2749</v>
      </c>
    </row>
    <row r="87" spans="1:8" ht="49.5" hidden="1" customHeight="1" x14ac:dyDescent="0.35">
      <c r="A87" s="190"/>
      <c r="B87" s="47" t="s">
        <v>102</v>
      </c>
      <c r="C87" s="31"/>
      <c r="D87" s="31"/>
      <c r="E87" s="31"/>
      <c r="F87" s="31"/>
      <c r="G87" s="31"/>
      <c r="H87" s="323"/>
    </row>
    <row r="88" spans="1:8" ht="51.75" hidden="1" customHeight="1" x14ac:dyDescent="0.35">
      <c r="A88" s="198"/>
      <c r="B88" s="60" t="s">
        <v>103</v>
      </c>
      <c r="C88" s="68"/>
      <c r="D88" s="68"/>
      <c r="E88" s="68"/>
      <c r="F88" s="68"/>
      <c r="G88" s="68"/>
      <c r="H88" s="334"/>
    </row>
    <row r="89" spans="1:8" ht="41.25" hidden="1" customHeight="1" x14ac:dyDescent="0.35">
      <c r="A89" s="198"/>
      <c r="B89" s="60" t="s">
        <v>104</v>
      </c>
      <c r="C89" s="68"/>
      <c r="D89" s="68"/>
      <c r="E89" s="68"/>
      <c r="F89" s="68"/>
      <c r="G89" s="68"/>
      <c r="H89" s="334"/>
    </row>
    <row r="90" spans="1:8" ht="41.25" hidden="1" customHeight="1" x14ac:dyDescent="0.35">
      <c r="A90" s="207"/>
      <c r="B90" s="72" t="s">
        <v>105</v>
      </c>
      <c r="C90" s="73"/>
      <c r="D90" s="73"/>
      <c r="E90" s="73"/>
      <c r="F90" s="73"/>
      <c r="G90" s="73"/>
      <c r="H90" s="337"/>
    </row>
    <row r="91" spans="1:8" ht="38.25" hidden="1" customHeight="1" x14ac:dyDescent="0.35">
      <c r="A91" s="198"/>
      <c r="B91" s="80" t="s">
        <v>106</v>
      </c>
      <c r="C91" s="68"/>
      <c r="D91" s="68"/>
      <c r="E91" s="68"/>
      <c r="F91" s="68"/>
      <c r="G91" s="68"/>
      <c r="H91" s="334"/>
    </row>
    <row r="92" spans="1:8" ht="45.75" hidden="1" customHeight="1" x14ac:dyDescent="0.35">
      <c r="A92" s="198"/>
      <c r="B92" s="80" t="s">
        <v>107</v>
      </c>
      <c r="C92" s="68"/>
      <c r="D92" s="68"/>
      <c r="E92" s="68"/>
      <c r="F92" s="68"/>
      <c r="G92" s="68"/>
      <c r="H92" s="334"/>
    </row>
    <row r="93" spans="1:8" ht="41.25" hidden="1" customHeight="1" x14ac:dyDescent="0.35">
      <c r="A93" s="207"/>
      <c r="B93" s="81" t="s">
        <v>108</v>
      </c>
      <c r="C93" s="68"/>
      <c r="D93" s="68"/>
      <c r="E93" s="68"/>
      <c r="F93" s="68"/>
      <c r="G93" s="68"/>
      <c r="H93" s="334"/>
    </row>
    <row r="94" spans="1:8" ht="46.5" hidden="1" customHeight="1" x14ac:dyDescent="0.35">
      <c r="A94" s="198"/>
      <c r="B94" s="80" t="s">
        <v>109</v>
      </c>
      <c r="C94" s="68"/>
      <c r="D94" s="68"/>
      <c r="E94" s="68"/>
      <c r="F94" s="68"/>
      <c r="G94" s="68"/>
      <c r="H94" s="334"/>
    </row>
    <row r="95" spans="1:8" ht="39" hidden="1" customHeight="1" x14ac:dyDescent="0.35">
      <c r="A95" s="207"/>
      <c r="B95" s="81" t="s">
        <v>110</v>
      </c>
      <c r="C95" s="73"/>
      <c r="D95" s="73"/>
      <c r="E95" s="73"/>
      <c r="F95" s="73"/>
      <c r="G95" s="73"/>
      <c r="H95" s="337"/>
    </row>
    <row r="96" spans="1:8" ht="47.25" hidden="1" customHeight="1" x14ac:dyDescent="0.35">
      <c r="A96" s="198"/>
      <c r="B96" s="80" t="s">
        <v>111</v>
      </c>
      <c r="C96" s="68"/>
      <c r="D96" s="68"/>
      <c r="E96" s="68"/>
      <c r="F96" s="68"/>
      <c r="G96" s="68"/>
      <c r="H96" s="334"/>
    </row>
    <row r="97" spans="1:8" ht="41.25" hidden="1" customHeight="1" x14ac:dyDescent="0.35">
      <c r="A97" s="211"/>
      <c r="B97" s="82" t="s">
        <v>112</v>
      </c>
      <c r="C97" s="40"/>
      <c r="D97" s="40"/>
      <c r="E97" s="40"/>
      <c r="F97" s="40"/>
      <c r="G97" s="40"/>
      <c r="H97" s="324"/>
    </row>
    <row r="98" spans="1:8" ht="33.75" hidden="1" customHeight="1" x14ac:dyDescent="0.35">
      <c r="A98" s="198"/>
      <c r="B98" s="60" t="s">
        <v>113</v>
      </c>
      <c r="C98" s="68"/>
      <c r="D98" s="68"/>
      <c r="E98" s="68"/>
      <c r="F98" s="68"/>
      <c r="G98" s="68"/>
      <c r="H98" s="334"/>
    </row>
    <row r="99" spans="1:8" ht="46.5" hidden="1" customHeight="1" x14ac:dyDescent="0.35">
      <c r="A99" s="198"/>
      <c r="B99" s="60" t="s">
        <v>114</v>
      </c>
      <c r="C99" s="68"/>
      <c r="D99" s="68"/>
      <c r="E99" s="68"/>
      <c r="F99" s="68"/>
      <c r="G99" s="68"/>
      <c r="H99" s="334"/>
    </row>
    <row r="100" spans="1:8" ht="34.5" hidden="1" customHeight="1" x14ac:dyDescent="0.35">
      <c r="A100" s="198"/>
      <c r="B100" s="80" t="s">
        <v>115</v>
      </c>
      <c r="C100" s="68"/>
      <c r="D100" s="68"/>
      <c r="E100" s="68"/>
      <c r="F100" s="68"/>
      <c r="G100" s="68"/>
      <c r="H100" s="334"/>
    </row>
    <row r="101" spans="1:8" ht="34.5" hidden="1" customHeight="1" x14ac:dyDescent="0.35">
      <c r="A101" s="198"/>
      <c r="B101" s="60" t="s">
        <v>116</v>
      </c>
      <c r="C101" s="74"/>
      <c r="D101" s="74"/>
      <c r="E101" s="74"/>
      <c r="F101" s="74"/>
      <c r="G101" s="74"/>
      <c r="H101" s="338"/>
    </row>
    <row r="102" spans="1:8" ht="56.25" hidden="1" customHeight="1" x14ac:dyDescent="0.35">
      <c r="A102" s="198"/>
      <c r="B102" s="60" t="s">
        <v>117</v>
      </c>
      <c r="C102" s="68"/>
      <c r="D102" s="68"/>
      <c r="E102" s="68"/>
      <c r="F102" s="68"/>
      <c r="G102" s="68"/>
      <c r="H102" s="334"/>
    </row>
    <row r="103" spans="1:8" ht="30.75" hidden="1" customHeight="1" x14ac:dyDescent="0.35">
      <c r="A103" s="198"/>
      <c r="B103" s="80" t="s">
        <v>118</v>
      </c>
      <c r="C103" s="68"/>
      <c r="D103" s="68"/>
      <c r="E103" s="68"/>
      <c r="F103" s="68"/>
      <c r="G103" s="68"/>
      <c r="H103" s="334"/>
    </row>
    <row r="104" spans="1:8" ht="30.75" hidden="1" customHeight="1" x14ac:dyDescent="0.35">
      <c r="A104" s="212"/>
      <c r="B104" s="83" t="s">
        <v>119</v>
      </c>
      <c r="C104" s="68"/>
      <c r="D104" s="68"/>
      <c r="E104" s="68"/>
      <c r="F104" s="68"/>
      <c r="G104" s="68"/>
      <c r="H104" s="334"/>
    </row>
    <row r="105" spans="1:8" ht="50.25" hidden="1" customHeight="1" x14ac:dyDescent="0.35">
      <c r="A105" s="212"/>
      <c r="B105" s="83" t="s">
        <v>120</v>
      </c>
      <c r="C105" s="68"/>
      <c r="D105" s="68"/>
      <c r="E105" s="68"/>
      <c r="F105" s="68"/>
      <c r="G105" s="68"/>
      <c r="H105" s="334"/>
    </row>
    <row r="106" spans="1:8" ht="30.75" hidden="1" customHeight="1" x14ac:dyDescent="0.35">
      <c r="A106" s="212"/>
      <c r="B106" s="83" t="s">
        <v>121</v>
      </c>
      <c r="C106" s="68"/>
      <c r="D106" s="68"/>
      <c r="E106" s="68"/>
      <c r="F106" s="68"/>
      <c r="G106" s="68"/>
      <c r="H106" s="334"/>
    </row>
    <row r="107" spans="1:8" ht="44.25" hidden="1" customHeight="1" x14ac:dyDescent="0.35">
      <c r="A107" s="198"/>
      <c r="B107" s="80" t="s">
        <v>122</v>
      </c>
      <c r="C107" s="68"/>
      <c r="D107" s="68"/>
      <c r="E107" s="68"/>
      <c r="F107" s="68"/>
      <c r="G107" s="68"/>
      <c r="H107" s="334"/>
    </row>
    <row r="108" spans="1:8" ht="30.75" hidden="1" customHeight="1" x14ac:dyDescent="0.35">
      <c r="A108" s="198"/>
      <c r="B108" s="80" t="s">
        <v>123</v>
      </c>
      <c r="C108" s="68"/>
      <c r="D108" s="68"/>
      <c r="E108" s="68"/>
      <c r="F108" s="68"/>
      <c r="G108" s="68"/>
      <c r="H108" s="334"/>
    </row>
    <row r="109" spans="1:8" ht="30.75" hidden="1" customHeight="1" x14ac:dyDescent="0.35">
      <c r="A109" s="198"/>
      <c r="B109" s="80" t="s">
        <v>124</v>
      </c>
      <c r="C109" s="68"/>
      <c r="D109" s="68"/>
      <c r="E109" s="68"/>
      <c r="F109" s="68"/>
      <c r="G109" s="68"/>
      <c r="H109" s="334"/>
    </row>
    <row r="110" spans="1:8" ht="62.25" hidden="1" customHeight="1" x14ac:dyDescent="0.35">
      <c r="A110" s="198"/>
      <c r="B110" s="80" t="s">
        <v>125</v>
      </c>
      <c r="C110" s="68"/>
      <c r="D110" s="68"/>
      <c r="E110" s="68"/>
      <c r="F110" s="68"/>
      <c r="G110" s="68"/>
      <c r="H110" s="334"/>
    </row>
    <row r="111" spans="1:8" ht="45" hidden="1" customHeight="1" x14ac:dyDescent="0.3">
      <c r="A111" s="195"/>
      <c r="B111" s="39" t="s">
        <v>126</v>
      </c>
      <c r="C111" s="44">
        <f>+C112</f>
        <v>4000</v>
      </c>
      <c r="D111" s="44"/>
      <c r="E111" s="44"/>
      <c r="F111" s="44"/>
      <c r="G111" s="44"/>
      <c r="H111" s="326"/>
    </row>
    <row r="112" spans="1:8" ht="42.75" customHeight="1" x14ac:dyDescent="0.3">
      <c r="A112" s="213"/>
      <c r="B112" s="185" t="s">
        <v>127</v>
      </c>
      <c r="C112" s="356">
        <v>4000</v>
      </c>
      <c r="D112" s="357">
        <f>1237+14</f>
        <v>1251</v>
      </c>
      <c r="E112" s="358">
        <f>D112*100/C112</f>
        <v>31.274999999999999</v>
      </c>
      <c r="F112" s="357">
        <f>1237+14</f>
        <v>1251</v>
      </c>
      <c r="G112" s="358">
        <f>F112*100/D112</f>
        <v>100</v>
      </c>
      <c r="H112" s="359">
        <f>C112-D112</f>
        <v>2749</v>
      </c>
    </row>
    <row r="113" spans="1:8" ht="30.75" hidden="1" customHeight="1" x14ac:dyDescent="0.3">
      <c r="A113" s="199"/>
      <c r="B113" s="54"/>
      <c r="C113" s="357"/>
      <c r="D113" s="357"/>
      <c r="E113" s="357"/>
      <c r="F113" s="357"/>
      <c r="G113" s="357"/>
      <c r="H113" s="360"/>
    </row>
    <row r="114" spans="1:8" ht="42" customHeight="1" x14ac:dyDescent="0.3">
      <c r="A114" s="196"/>
      <c r="B114" s="59" t="s">
        <v>128</v>
      </c>
      <c r="C114" s="361">
        <v>24</v>
      </c>
      <c r="D114" s="361">
        <v>6</v>
      </c>
      <c r="E114" s="358">
        <f>D114*100/C114</f>
        <v>25</v>
      </c>
      <c r="F114" s="362"/>
      <c r="G114" s="363"/>
      <c r="H114" s="364">
        <f>C114-D114</f>
        <v>18</v>
      </c>
    </row>
    <row r="115" spans="1:8" ht="55.5" hidden="1" customHeight="1" x14ac:dyDescent="0.35">
      <c r="A115" s="214"/>
      <c r="B115" s="84" t="s">
        <v>129</v>
      </c>
      <c r="C115" s="71"/>
      <c r="D115" s="71"/>
      <c r="E115" s="71"/>
      <c r="F115" s="71"/>
      <c r="G115" s="71"/>
      <c r="H115" s="336"/>
    </row>
    <row r="116" spans="1:8" ht="57" hidden="1" customHeight="1" x14ac:dyDescent="0.35">
      <c r="A116" s="198"/>
      <c r="B116" s="60" t="s">
        <v>130</v>
      </c>
      <c r="C116" s="68"/>
      <c r="D116" s="68"/>
      <c r="E116" s="68"/>
      <c r="F116" s="68"/>
      <c r="G116" s="68"/>
      <c r="H116" s="334"/>
    </row>
    <row r="117" spans="1:8" ht="69.75" hidden="1" customHeight="1" x14ac:dyDescent="0.35">
      <c r="A117" s="196"/>
      <c r="B117" s="59" t="s">
        <v>131</v>
      </c>
      <c r="C117" s="51"/>
      <c r="D117" s="51"/>
      <c r="E117" s="51"/>
      <c r="F117" s="51"/>
      <c r="G117" s="51"/>
      <c r="H117" s="328"/>
    </row>
    <row r="118" spans="1:8" ht="114" hidden="1" customHeight="1" x14ac:dyDescent="0.35">
      <c r="A118" s="196"/>
      <c r="B118" s="59" t="s">
        <v>132</v>
      </c>
      <c r="C118" s="85"/>
      <c r="D118" s="85"/>
      <c r="E118" s="85"/>
      <c r="F118" s="85"/>
      <c r="G118" s="85"/>
      <c r="H118" s="344"/>
    </row>
    <row r="119" spans="1:8" ht="45" hidden="1" customHeight="1" x14ac:dyDescent="0.35">
      <c r="A119" s="215"/>
      <c r="B119" s="86" t="s">
        <v>133</v>
      </c>
      <c r="C119" s="87"/>
      <c r="D119" s="87"/>
      <c r="E119" s="87"/>
      <c r="F119" s="87"/>
      <c r="G119" s="87"/>
      <c r="H119" s="345"/>
    </row>
    <row r="120" spans="1:8" ht="45" hidden="1" customHeight="1" x14ac:dyDescent="0.35">
      <c r="A120" s="198"/>
      <c r="B120" s="60" t="s">
        <v>134</v>
      </c>
      <c r="C120" s="68"/>
      <c r="D120" s="68"/>
      <c r="E120" s="68"/>
      <c r="F120" s="68"/>
      <c r="G120" s="68"/>
      <c r="H120" s="334"/>
    </row>
    <row r="121" spans="1:8" ht="30.75" hidden="1" customHeight="1" x14ac:dyDescent="0.35">
      <c r="A121" s="207"/>
      <c r="B121" s="72" t="s">
        <v>135</v>
      </c>
      <c r="C121" s="73"/>
      <c r="D121" s="73"/>
      <c r="E121" s="73"/>
      <c r="F121" s="73"/>
      <c r="G121" s="73"/>
      <c r="H121" s="337"/>
    </row>
    <row r="122" spans="1:8" ht="30.75" hidden="1" customHeight="1" x14ac:dyDescent="0.35">
      <c r="A122" s="215"/>
      <c r="B122" s="86" t="s">
        <v>136</v>
      </c>
      <c r="C122" s="87"/>
      <c r="D122" s="87"/>
      <c r="E122" s="87"/>
      <c r="F122" s="87"/>
      <c r="G122" s="87"/>
      <c r="H122" s="345"/>
    </row>
    <row r="123" spans="1:8" ht="42" hidden="1" customHeight="1" x14ac:dyDescent="0.35">
      <c r="A123" s="195"/>
      <c r="B123" s="39" t="s">
        <v>137</v>
      </c>
      <c r="C123" s="40"/>
      <c r="D123" s="40"/>
      <c r="E123" s="40"/>
      <c r="F123" s="40"/>
      <c r="G123" s="40"/>
      <c r="H123" s="324"/>
    </row>
    <row r="124" spans="1:8" ht="46.5" customHeight="1" x14ac:dyDescent="0.3">
      <c r="A124" s="195"/>
      <c r="B124" s="39" t="s">
        <v>138</v>
      </c>
      <c r="C124" s="366">
        <f>SUM(C125:C133)</f>
        <v>240</v>
      </c>
      <c r="D124" s="366">
        <f>SUM(D125:D133)</f>
        <v>198</v>
      </c>
      <c r="E124" s="365">
        <f>D124*100/C124</f>
        <v>82.5</v>
      </c>
      <c r="F124" s="366">
        <f t="shared" ref="F124:H124" si="14">SUM(F125:F133)</f>
        <v>198</v>
      </c>
      <c r="G124" s="365">
        <f>F124*100/D124</f>
        <v>100</v>
      </c>
      <c r="H124" s="367">
        <f t="shared" si="14"/>
        <v>2</v>
      </c>
    </row>
    <row r="125" spans="1:8" ht="30.75" hidden="1" customHeight="1" x14ac:dyDescent="0.35">
      <c r="A125" s="196"/>
      <c r="B125" s="59" t="s">
        <v>139</v>
      </c>
      <c r="C125" s="51"/>
      <c r="D125" s="51"/>
      <c r="E125" s="51"/>
      <c r="F125" s="51"/>
      <c r="G125" s="51"/>
      <c r="H125" s="328"/>
    </row>
    <row r="126" spans="1:8" ht="21" customHeight="1" x14ac:dyDescent="0.35">
      <c r="A126" s="196">
        <v>17</v>
      </c>
      <c r="B126" s="59" t="s">
        <v>140</v>
      </c>
      <c r="C126" s="51">
        <v>40</v>
      </c>
      <c r="D126" s="51"/>
      <c r="E126" s="51"/>
      <c r="F126" s="51"/>
      <c r="G126" s="51"/>
      <c r="H126" s="328"/>
    </row>
    <row r="127" spans="1:8" ht="21" customHeight="1" x14ac:dyDescent="0.35">
      <c r="A127" s="196">
        <v>18</v>
      </c>
      <c r="B127" s="59" t="s">
        <v>141</v>
      </c>
      <c r="C127" s="51">
        <v>40</v>
      </c>
      <c r="D127" s="51">
        <f>'17-20 เฉพาะ'!E31</f>
        <v>55</v>
      </c>
      <c r="E127" s="270">
        <f>D127*100/C127</f>
        <v>137.5</v>
      </c>
      <c r="F127" s="51">
        <f>'17-20 เฉพาะ'!H31</f>
        <v>55</v>
      </c>
      <c r="G127" s="270">
        <f>F127*100/D127</f>
        <v>100</v>
      </c>
      <c r="H127" s="328">
        <f>C127-D127</f>
        <v>-15</v>
      </c>
    </row>
    <row r="128" spans="1:8" ht="21" hidden="1" customHeight="1" x14ac:dyDescent="0.35">
      <c r="A128" s="196"/>
      <c r="B128" s="59" t="s">
        <v>142</v>
      </c>
      <c r="C128" s="51"/>
      <c r="D128" s="51"/>
      <c r="E128" s="51"/>
      <c r="F128" s="51"/>
      <c r="G128" s="51"/>
      <c r="H128" s="328"/>
    </row>
    <row r="129" spans="1:8" ht="21" hidden="1" customHeight="1" x14ac:dyDescent="0.35">
      <c r="A129" s="196"/>
      <c r="B129" s="59" t="s">
        <v>143</v>
      </c>
      <c r="C129" s="51"/>
      <c r="D129" s="51"/>
      <c r="E129" s="51"/>
      <c r="F129" s="51"/>
      <c r="G129" s="51"/>
      <c r="H129" s="328"/>
    </row>
    <row r="130" spans="1:8" ht="21" hidden="1" customHeight="1" x14ac:dyDescent="0.35">
      <c r="A130" s="199"/>
      <c r="B130" s="54" t="s">
        <v>144</v>
      </c>
      <c r="C130" s="55"/>
      <c r="D130" s="55"/>
      <c r="E130" s="55"/>
      <c r="F130" s="55"/>
      <c r="G130" s="55"/>
      <c r="H130" s="330"/>
    </row>
    <row r="131" spans="1:8" ht="21" customHeight="1" x14ac:dyDescent="0.35">
      <c r="A131" s="196">
        <v>19</v>
      </c>
      <c r="B131" s="59" t="s">
        <v>145</v>
      </c>
      <c r="C131" s="51">
        <v>100</v>
      </c>
      <c r="D131" s="51">
        <f>'17-20 เฉพาะ'!E52</f>
        <v>40</v>
      </c>
      <c r="E131" s="270">
        <f>D131*100/C131</f>
        <v>40</v>
      </c>
      <c r="F131" s="51">
        <f>'17-20 เฉพาะ'!H52</f>
        <v>40</v>
      </c>
      <c r="G131" s="270">
        <f>F131*100/D131</f>
        <v>100</v>
      </c>
      <c r="H131" s="328">
        <f>C131-D131</f>
        <v>60</v>
      </c>
    </row>
    <row r="132" spans="1:8" ht="21" customHeight="1" x14ac:dyDescent="0.35">
      <c r="A132" s="196">
        <v>20</v>
      </c>
      <c r="B132" s="59" t="s">
        <v>146</v>
      </c>
      <c r="C132" s="51">
        <v>60</v>
      </c>
      <c r="D132" s="51">
        <f>'17-20 เฉพาะ'!E73</f>
        <v>103</v>
      </c>
      <c r="E132" s="270">
        <f>D132*100/C132</f>
        <v>171.66666666666666</v>
      </c>
      <c r="F132" s="51">
        <f>'17-20 เฉพาะ'!H73</f>
        <v>103</v>
      </c>
      <c r="G132" s="270">
        <f>F132*100/D132</f>
        <v>100</v>
      </c>
      <c r="H132" s="350">
        <f>C132-D132</f>
        <v>-43</v>
      </c>
    </row>
    <row r="133" spans="1:8" ht="21" hidden="1" customHeight="1" x14ac:dyDescent="0.35">
      <c r="A133" s="216"/>
      <c r="B133" s="88" t="s">
        <v>147</v>
      </c>
      <c r="C133" s="55"/>
      <c r="D133" s="55"/>
      <c r="E133" s="55"/>
      <c r="F133" s="55"/>
      <c r="G133" s="55"/>
      <c r="H133" s="330"/>
    </row>
    <row r="134" spans="1:8" ht="45.75" customHeight="1" x14ac:dyDescent="0.3">
      <c r="A134" s="195">
        <v>21</v>
      </c>
      <c r="B134" s="39" t="s">
        <v>148</v>
      </c>
      <c r="C134" s="375">
        <f>+C135</f>
        <v>60</v>
      </c>
      <c r="D134" s="375"/>
      <c r="E134" s="375"/>
      <c r="F134" s="375"/>
      <c r="G134" s="375"/>
      <c r="H134" s="376"/>
    </row>
    <row r="135" spans="1:8" ht="25.5" hidden="1" customHeight="1" x14ac:dyDescent="0.35">
      <c r="A135" s="195"/>
      <c r="B135" s="39" t="s">
        <v>149</v>
      </c>
      <c r="C135" s="77">
        <v>60</v>
      </c>
      <c r="D135" s="77"/>
      <c r="E135" s="77"/>
      <c r="F135" s="77"/>
      <c r="G135" s="77"/>
      <c r="H135" s="342"/>
    </row>
    <row r="136" spans="1:8" ht="48.75" hidden="1" customHeight="1" x14ac:dyDescent="0.35">
      <c r="A136" s="217"/>
      <c r="B136" s="89" t="s">
        <v>150</v>
      </c>
      <c r="C136" s="40"/>
    </row>
    <row r="137" spans="1:8" ht="48.75" hidden="1" customHeight="1" x14ac:dyDescent="0.35">
      <c r="A137" s="217"/>
      <c r="B137" s="89" t="s">
        <v>151</v>
      </c>
      <c r="C137" s="40"/>
    </row>
    <row r="138" spans="1:8" s="62" customFormat="1" ht="30.75" hidden="1" customHeight="1" x14ac:dyDescent="0.35">
      <c r="A138" s="218"/>
      <c r="B138" s="90" t="s">
        <v>152</v>
      </c>
      <c r="C138" s="91"/>
      <c r="H138" s="347"/>
    </row>
    <row r="139" spans="1:8" s="62" customFormat="1" ht="21" x14ac:dyDescent="0.3">
      <c r="A139" s="227"/>
      <c r="B139" s="224" t="s">
        <v>5</v>
      </c>
      <c r="C139" s="225"/>
      <c r="D139" s="226"/>
      <c r="E139" s="226"/>
      <c r="F139" s="226"/>
      <c r="G139" s="226"/>
      <c r="H139" s="226"/>
    </row>
    <row r="140" spans="1:8" s="62" customFormat="1" ht="21" x14ac:dyDescent="0.35">
      <c r="A140" s="219">
        <v>22</v>
      </c>
      <c r="B140" s="221" t="s">
        <v>207</v>
      </c>
      <c r="C140" s="222"/>
      <c r="D140" s="223">
        <f>'22-23 บูรณาการ'!E32</f>
        <v>45</v>
      </c>
      <c r="E140" s="275"/>
      <c r="F140" s="223">
        <f>'22-23 บูรณาการ'!H32</f>
        <v>42</v>
      </c>
      <c r="G140" s="270">
        <f>F140*100/D140</f>
        <v>93.333333333333329</v>
      </c>
      <c r="H140" s="348"/>
    </row>
    <row r="141" spans="1:8" s="62" customFormat="1" ht="21" x14ac:dyDescent="0.3">
      <c r="A141" s="219">
        <v>23</v>
      </c>
      <c r="B141" s="221" t="s">
        <v>208</v>
      </c>
      <c r="C141" s="222"/>
      <c r="D141" s="223"/>
      <c r="E141" s="275"/>
      <c r="F141" s="223"/>
      <c r="G141" s="223"/>
      <c r="H141" s="348"/>
    </row>
    <row r="142" spans="1:8" s="62" customFormat="1" ht="21" x14ac:dyDescent="0.35">
      <c r="A142" s="219">
        <v>15.1</v>
      </c>
      <c r="B142" s="221" t="s">
        <v>377</v>
      </c>
      <c r="C142" s="222"/>
      <c r="D142" s="223">
        <f>'15.1 ทด บู'!E9</f>
        <v>20</v>
      </c>
      <c r="E142" s="275"/>
      <c r="F142" s="223">
        <f>'15.1 ทด บู'!H9</f>
        <v>17</v>
      </c>
      <c r="G142" s="270">
        <f>F142*100/D142</f>
        <v>85</v>
      </c>
      <c r="H142" s="348"/>
    </row>
    <row r="143" spans="1:8" s="62" customFormat="1" ht="21" x14ac:dyDescent="0.35">
      <c r="A143" s="219">
        <v>15.2</v>
      </c>
      <c r="B143" s="221" t="s">
        <v>376</v>
      </c>
      <c r="C143" s="222"/>
      <c r="D143" s="223">
        <f>'15.1 ทด บู'!E19</f>
        <v>13</v>
      </c>
      <c r="E143" s="275"/>
      <c r="F143" s="223">
        <f>'15.1 ทด บู'!H19</f>
        <v>0</v>
      </c>
      <c r="G143" s="270">
        <f>F143*100/D143</f>
        <v>0</v>
      </c>
      <c r="H143" s="348"/>
    </row>
    <row r="144" spans="1:8" s="62" customFormat="1" ht="15" customHeight="1" x14ac:dyDescent="0.35">
      <c r="A144" s="218"/>
      <c r="B144" s="90"/>
      <c r="C144" s="91"/>
      <c r="H144" s="347"/>
    </row>
    <row r="145" spans="1:8" s="62" customFormat="1" ht="15" customHeight="1" x14ac:dyDescent="0.35">
      <c r="A145" s="218"/>
      <c r="B145" s="90"/>
      <c r="C145" s="91"/>
      <c r="H145" s="347"/>
    </row>
    <row r="146" spans="1:8" s="62" customFormat="1" ht="15" customHeight="1" x14ac:dyDescent="0.35">
      <c r="A146" s="218"/>
      <c r="B146" s="90"/>
      <c r="C146" s="91"/>
      <c r="H146" s="347"/>
    </row>
    <row r="147" spans="1:8" s="62" customFormat="1" ht="15" customHeight="1" x14ac:dyDescent="0.35">
      <c r="A147" s="218"/>
      <c r="B147" s="90"/>
      <c r="C147" s="91"/>
      <c r="H147" s="347"/>
    </row>
    <row r="148" spans="1:8" s="62" customFormat="1" ht="15" customHeight="1" x14ac:dyDescent="0.35">
      <c r="A148" s="218"/>
      <c r="B148" s="90"/>
      <c r="C148" s="91"/>
      <c r="H148" s="347"/>
    </row>
    <row r="149" spans="1:8" s="62" customFormat="1" ht="15" customHeight="1" x14ac:dyDescent="0.35">
      <c r="A149" s="218"/>
      <c r="B149" s="90"/>
      <c r="C149" s="91"/>
      <c r="H149" s="347"/>
    </row>
    <row r="150" spans="1:8" s="62" customFormat="1" ht="15" customHeight="1" x14ac:dyDescent="0.35">
      <c r="A150" s="218"/>
      <c r="B150" s="90"/>
      <c r="C150" s="91"/>
      <c r="H150" s="347"/>
    </row>
    <row r="151" spans="1:8" s="62" customFormat="1" ht="15" customHeight="1" x14ac:dyDescent="0.35">
      <c r="A151" s="218"/>
      <c r="B151" s="90"/>
      <c r="C151" s="91"/>
      <c r="H151" s="347"/>
    </row>
    <row r="152" spans="1:8" s="62" customFormat="1" ht="15" customHeight="1" x14ac:dyDescent="0.35">
      <c r="A152" s="218"/>
      <c r="B152" s="90"/>
      <c r="C152" s="91"/>
      <c r="H152" s="347"/>
    </row>
    <row r="153" spans="1:8" s="62" customFormat="1" ht="15" customHeight="1" x14ac:dyDescent="0.35">
      <c r="A153" s="218"/>
      <c r="B153" s="90"/>
      <c r="C153" s="91"/>
      <c r="H153" s="347"/>
    </row>
    <row r="154" spans="1:8" s="62" customFormat="1" ht="15" customHeight="1" x14ac:dyDescent="0.35">
      <c r="A154" s="218"/>
      <c r="B154" s="90"/>
      <c r="C154" s="91"/>
      <c r="H154" s="347"/>
    </row>
    <row r="155" spans="1:8" s="62" customFormat="1" ht="15" customHeight="1" x14ac:dyDescent="0.35">
      <c r="A155" s="218"/>
      <c r="B155" s="90"/>
      <c r="C155" s="91"/>
      <c r="H155" s="347"/>
    </row>
    <row r="156" spans="1:8" s="62" customFormat="1" ht="15" customHeight="1" x14ac:dyDescent="0.35">
      <c r="A156" s="218"/>
      <c r="B156" s="90"/>
      <c r="C156" s="91"/>
      <c r="H156" s="347"/>
    </row>
    <row r="157" spans="1:8" s="62" customFormat="1" ht="15" customHeight="1" x14ac:dyDescent="0.35">
      <c r="A157" s="218"/>
      <c r="B157" s="90"/>
      <c r="C157" s="91"/>
      <c r="H157" s="347"/>
    </row>
    <row r="158" spans="1:8" s="62" customFormat="1" ht="15" customHeight="1" x14ac:dyDescent="0.35">
      <c r="A158" s="218"/>
      <c r="B158" s="90"/>
      <c r="C158" s="91"/>
      <c r="H158" s="347"/>
    </row>
    <row r="159" spans="1:8" s="62" customFormat="1" ht="15" customHeight="1" x14ac:dyDescent="0.35">
      <c r="A159" s="218"/>
      <c r="B159" s="90"/>
      <c r="C159" s="91"/>
      <c r="H159" s="347"/>
    </row>
    <row r="160" spans="1:8" s="62" customFormat="1" ht="15" customHeight="1" x14ac:dyDescent="0.35">
      <c r="A160" s="218"/>
      <c r="B160" s="90"/>
      <c r="C160" s="91"/>
      <c r="H160" s="347"/>
    </row>
    <row r="161" spans="1:8" s="62" customFormat="1" ht="15" customHeight="1" x14ac:dyDescent="0.35">
      <c r="A161" s="218"/>
      <c r="B161" s="90"/>
      <c r="C161" s="91"/>
      <c r="H161" s="347"/>
    </row>
    <row r="162" spans="1:8" s="62" customFormat="1" ht="15" customHeight="1" x14ac:dyDescent="0.35">
      <c r="A162" s="218"/>
      <c r="B162" s="90"/>
      <c r="C162" s="91"/>
      <c r="H162" s="347"/>
    </row>
    <row r="163" spans="1:8" s="62" customFormat="1" ht="15" customHeight="1" x14ac:dyDescent="0.35">
      <c r="A163" s="218"/>
      <c r="B163" s="90"/>
      <c r="C163" s="91"/>
      <c r="H163" s="347"/>
    </row>
    <row r="164" spans="1:8" s="62" customFormat="1" ht="15" customHeight="1" x14ac:dyDescent="0.35">
      <c r="A164" s="218"/>
      <c r="B164" s="90"/>
      <c r="C164" s="91"/>
      <c r="H164" s="347"/>
    </row>
    <row r="165" spans="1:8" s="62" customFormat="1" ht="15" customHeight="1" x14ac:dyDescent="0.35">
      <c r="A165" s="218"/>
      <c r="B165" s="90"/>
      <c r="C165" s="91"/>
      <c r="H165" s="347"/>
    </row>
    <row r="166" spans="1:8" s="62" customFormat="1" ht="15" customHeight="1" x14ac:dyDescent="0.35">
      <c r="A166" s="218"/>
      <c r="B166" s="90"/>
      <c r="C166" s="91"/>
      <c r="H166" s="347"/>
    </row>
    <row r="167" spans="1:8" s="62" customFormat="1" ht="15" customHeight="1" x14ac:dyDescent="0.35">
      <c r="A167" s="218"/>
      <c r="B167" s="90"/>
      <c r="C167" s="91"/>
      <c r="H167" s="347"/>
    </row>
    <row r="168" spans="1:8" s="62" customFormat="1" ht="15" customHeight="1" x14ac:dyDescent="0.35">
      <c r="A168" s="218"/>
      <c r="B168" s="90"/>
      <c r="C168" s="91"/>
      <c r="H168" s="347"/>
    </row>
    <row r="169" spans="1:8" s="62" customFormat="1" ht="15" customHeight="1" x14ac:dyDescent="0.35">
      <c r="A169" s="218"/>
      <c r="B169" s="90"/>
      <c r="C169" s="91"/>
      <c r="H169" s="347"/>
    </row>
    <row r="170" spans="1:8" s="62" customFormat="1" ht="15" customHeight="1" x14ac:dyDescent="0.35">
      <c r="A170" s="218"/>
      <c r="B170" s="90"/>
      <c r="C170" s="91"/>
      <c r="H170" s="347"/>
    </row>
    <row r="171" spans="1:8" s="62" customFormat="1" ht="15" customHeight="1" x14ac:dyDescent="0.35">
      <c r="A171" s="218"/>
      <c r="B171" s="90"/>
      <c r="C171" s="91"/>
      <c r="H171" s="347"/>
    </row>
    <row r="172" spans="1:8" s="62" customFormat="1" ht="15" customHeight="1" x14ac:dyDescent="0.35">
      <c r="A172" s="218"/>
      <c r="B172" s="90"/>
      <c r="C172" s="91"/>
      <c r="H172" s="347"/>
    </row>
    <row r="173" spans="1:8" s="62" customFormat="1" ht="15" customHeight="1" x14ac:dyDescent="0.35">
      <c r="A173" s="218"/>
      <c r="B173" s="90"/>
      <c r="C173" s="91"/>
      <c r="H173" s="347"/>
    </row>
    <row r="174" spans="1:8" s="62" customFormat="1" ht="15" customHeight="1" x14ac:dyDescent="0.35">
      <c r="A174" s="218"/>
      <c r="B174" s="90"/>
      <c r="C174" s="91"/>
      <c r="H174" s="347"/>
    </row>
    <row r="175" spans="1:8" s="62" customFormat="1" ht="15" customHeight="1" x14ac:dyDescent="0.35">
      <c r="A175" s="218"/>
      <c r="B175" s="90"/>
      <c r="C175" s="91"/>
      <c r="H175" s="347"/>
    </row>
    <row r="176" spans="1:8" s="62" customFormat="1" ht="15" customHeight="1" x14ac:dyDescent="0.35">
      <c r="A176" s="218"/>
      <c r="B176" s="90"/>
      <c r="C176" s="91"/>
      <c r="H176" s="347"/>
    </row>
    <row r="177" spans="1:8" s="62" customFormat="1" ht="15" customHeight="1" x14ac:dyDescent="0.35">
      <c r="A177" s="218"/>
      <c r="B177" s="90"/>
      <c r="C177" s="91"/>
      <c r="H177" s="347"/>
    </row>
    <row r="178" spans="1:8" s="62" customFormat="1" ht="15" customHeight="1" x14ac:dyDescent="0.35">
      <c r="A178" s="218"/>
      <c r="B178" s="90"/>
      <c r="C178" s="91"/>
      <c r="H178" s="347"/>
    </row>
    <row r="179" spans="1:8" s="62" customFormat="1" ht="15" customHeight="1" x14ac:dyDescent="0.35">
      <c r="A179" s="218"/>
      <c r="B179" s="90"/>
      <c r="C179" s="91"/>
      <c r="H179" s="347"/>
    </row>
    <row r="180" spans="1:8" s="62" customFormat="1" ht="15" customHeight="1" x14ac:dyDescent="0.35">
      <c r="A180" s="218"/>
      <c r="B180" s="90"/>
      <c r="C180" s="91"/>
      <c r="H180" s="347"/>
    </row>
    <row r="181" spans="1:8" s="62" customFormat="1" ht="15" customHeight="1" x14ac:dyDescent="0.35">
      <c r="A181" s="218"/>
      <c r="B181" s="90"/>
      <c r="C181" s="91"/>
      <c r="H181" s="347"/>
    </row>
    <row r="182" spans="1:8" s="62" customFormat="1" ht="15" customHeight="1" x14ac:dyDescent="0.35">
      <c r="A182" s="218"/>
      <c r="B182" s="90"/>
      <c r="C182" s="91"/>
      <c r="H182" s="347"/>
    </row>
    <row r="183" spans="1:8" s="62" customFormat="1" ht="15" customHeight="1" x14ac:dyDescent="0.35">
      <c r="A183" s="218"/>
      <c r="B183" s="90"/>
      <c r="C183" s="91"/>
      <c r="H183" s="347"/>
    </row>
    <row r="184" spans="1:8" s="62" customFormat="1" ht="15" customHeight="1" x14ac:dyDescent="0.35">
      <c r="A184" s="218"/>
      <c r="B184" s="90"/>
      <c r="C184" s="91"/>
      <c r="H184" s="347"/>
    </row>
    <row r="185" spans="1:8" s="62" customFormat="1" ht="15" customHeight="1" x14ac:dyDescent="0.35">
      <c r="A185" s="218"/>
      <c r="B185" s="90"/>
      <c r="C185" s="91"/>
      <c r="H185" s="347"/>
    </row>
    <row r="186" spans="1:8" s="62" customFormat="1" ht="15" customHeight="1" x14ac:dyDescent="0.35">
      <c r="A186" s="218"/>
      <c r="B186" s="90"/>
      <c r="C186" s="91"/>
      <c r="H186" s="347"/>
    </row>
    <row r="187" spans="1:8" s="62" customFormat="1" ht="15" customHeight="1" x14ac:dyDescent="0.35">
      <c r="A187" s="218"/>
      <c r="B187" s="90"/>
      <c r="C187" s="91"/>
      <c r="H187" s="347"/>
    </row>
    <row r="188" spans="1:8" s="62" customFormat="1" ht="15" customHeight="1" x14ac:dyDescent="0.35">
      <c r="A188" s="218"/>
      <c r="B188" s="90"/>
      <c r="C188" s="91"/>
      <c r="H188" s="347"/>
    </row>
    <row r="189" spans="1:8" s="62" customFormat="1" ht="15" customHeight="1" x14ac:dyDescent="0.35">
      <c r="A189" s="218"/>
      <c r="B189" s="90"/>
      <c r="C189" s="91"/>
      <c r="H189" s="347"/>
    </row>
    <row r="190" spans="1:8" s="62" customFormat="1" ht="15" customHeight="1" x14ac:dyDescent="0.35">
      <c r="A190" s="218"/>
      <c r="B190" s="90"/>
      <c r="C190" s="91"/>
      <c r="H190" s="347"/>
    </row>
    <row r="191" spans="1:8" s="62" customFormat="1" ht="15" customHeight="1" x14ac:dyDescent="0.35">
      <c r="A191" s="218"/>
      <c r="B191" s="90"/>
      <c r="C191" s="91"/>
      <c r="H191" s="347"/>
    </row>
    <row r="192" spans="1:8" s="62" customFormat="1" ht="15" customHeight="1" x14ac:dyDescent="0.35">
      <c r="A192" s="218"/>
      <c r="B192" s="90"/>
      <c r="C192" s="91"/>
      <c r="H192" s="347"/>
    </row>
    <row r="193" spans="1:8" s="62" customFormat="1" ht="15" customHeight="1" x14ac:dyDescent="0.35">
      <c r="A193" s="218"/>
      <c r="B193" s="90"/>
      <c r="C193" s="91"/>
      <c r="H193" s="347"/>
    </row>
    <row r="194" spans="1:8" s="62" customFormat="1" ht="15" customHeight="1" x14ac:dyDescent="0.35">
      <c r="A194" s="218"/>
      <c r="B194" s="90"/>
      <c r="C194" s="91"/>
      <c r="H194" s="347"/>
    </row>
    <row r="195" spans="1:8" s="62" customFormat="1" ht="15" customHeight="1" x14ac:dyDescent="0.35">
      <c r="A195" s="218"/>
      <c r="B195" s="90"/>
      <c r="C195" s="91"/>
      <c r="H195" s="347"/>
    </row>
    <row r="196" spans="1:8" s="62" customFormat="1" ht="15" customHeight="1" x14ac:dyDescent="0.35">
      <c r="A196" s="218"/>
      <c r="B196" s="90"/>
      <c r="C196" s="91"/>
      <c r="H196" s="347"/>
    </row>
    <row r="197" spans="1:8" s="62" customFormat="1" ht="15" customHeight="1" x14ac:dyDescent="0.35">
      <c r="A197" s="218"/>
      <c r="B197" s="90"/>
      <c r="C197" s="91"/>
      <c r="H197" s="347"/>
    </row>
    <row r="198" spans="1:8" s="62" customFormat="1" ht="15" customHeight="1" x14ac:dyDescent="0.35">
      <c r="A198" s="218"/>
      <c r="B198" s="90"/>
      <c r="C198" s="91"/>
      <c r="H198" s="347"/>
    </row>
    <row r="199" spans="1:8" s="62" customFormat="1" ht="15" customHeight="1" x14ac:dyDescent="0.35">
      <c r="A199" s="220"/>
      <c r="B199" s="90"/>
      <c r="C199" s="91"/>
      <c r="H199" s="347"/>
    </row>
    <row r="200" spans="1:8" s="62" customFormat="1" ht="15" customHeight="1" x14ac:dyDescent="0.35">
      <c r="A200" s="220"/>
      <c r="B200" s="90"/>
      <c r="C200" s="91"/>
      <c r="H200" s="347"/>
    </row>
    <row r="201" spans="1:8" s="62" customFormat="1" ht="15" customHeight="1" x14ac:dyDescent="0.35">
      <c r="A201" s="220"/>
      <c r="B201" s="90"/>
      <c r="C201" s="91"/>
      <c r="H201" s="347"/>
    </row>
    <row r="202" spans="1:8" s="62" customFormat="1" ht="15" customHeight="1" x14ac:dyDescent="0.35">
      <c r="A202" s="220"/>
      <c r="B202" s="90"/>
      <c r="C202" s="91"/>
      <c r="H202" s="347"/>
    </row>
    <row r="203" spans="1:8" s="62" customFormat="1" ht="15" customHeight="1" x14ac:dyDescent="0.35">
      <c r="A203" s="220"/>
      <c r="B203" s="90"/>
      <c r="C203" s="91"/>
      <c r="H203" s="347"/>
    </row>
    <row r="204" spans="1:8" s="62" customFormat="1" ht="15" customHeight="1" x14ac:dyDescent="0.35">
      <c r="A204" s="220"/>
      <c r="B204" s="90"/>
      <c r="C204" s="91"/>
      <c r="H204" s="347"/>
    </row>
    <row r="205" spans="1:8" s="62" customFormat="1" ht="15" customHeight="1" x14ac:dyDescent="0.35">
      <c r="A205" s="220"/>
      <c r="B205" s="90"/>
      <c r="C205" s="91"/>
      <c r="H205" s="347"/>
    </row>
    <row r="206" spans="1:8" s="62" customFormat="1" ht="15" customHeight="1" x14ac:dyDescent="0.35">
      <c r="A206" s="220"/>
      <c r="B206" s="90"/>
      <c r="C206" s="91"/>
      <c r="H206" s="347"/>
    </row>
    <row r="207" spans="1:8" s="62" customFormat="1" ht="15" customHeight="1" x14ac:dyDescent="0.35">
      <c r="A207" s="220"/>
      <c r="B207" s="90"/>
      <c r="C207" s="91"/>
      <c r="H207" s="347"/>
    </row>
    <row r="208" spans="1:8" s="62" customFormat="1" ht="15" customHeight="1" x14ac:dyDescent="0.35">
      <c r="A208" s="220"/>
      <c r="B208" s="90"/>
      <c r="C208" s="91"/>
      <c r="H208" s="347"/>
    </row>
    <row r="209" spans="1:8" s="62" customFormat="1" ht="15" customHeight="1" x14ac:dyDescent="0.35">
      <c r="A209" s="220"/>
      <c r="B209" s="90"/>
      <c r="C209" s="91"/>
      <c r="H209" s="347"/>
    </row>
    <row r="210" spans="1:8" s="62" customFormat="1" ht="15" customHeight="1" x14ac:dyDescent="0.35">
      <c r="A210" s="220"/>
      <c r="B210" s="90"/>
      <c r="C210" s="91"/>
      <c r="H210" s="347"/>
    </row>
    <row r="211" spans="1:8" s="62" customFormat="1" ht="15" customHeight="1" x14ac:dyDescent="0.35">
      <c r="A211" s="220"/>
      <c r="B211" s="90"/>
      <c r="C211" s="91"/>
      <c r="H211" s="347"/>
    </row>
    <row r="212" spans="1:8" s="62" customFormat="1" ht="15" customHeight="1" x14ac:dyDescent="0.35">
      <c r="A212" s="220"/>
      <c r="B212" s="90"/>
      <c r="C212" s="91"/>
      <c r="H212" s="347"/>
    </row>
    <row r="213" spans="1:8" s="62" customFormat="1" ht="15" customHeight="1" x14ac:dyDescent="0.35">
      <c r="A213" s="220"/>
      <c r="B213" s="90"/>
      <c r="C213" s="91"/>
      <c r="H213" s="347"/>
    </row>
    <row r="214" spans="1:8" s="62" customFormat="1" ht="15" customHeight="1" x14ac:dyDescent="0.35">
      <c r="A214" s="220"/>
      <c r="B214" s="90"/>
      <c r="C214" s="91"/>
      <c r="H214" s="347"/>
    </row>
    <row r="215" spans="1:8" s="62" customFormat="1" ht="15" customHeight="1" x14ac:dyDescent="0.35">
      <c r="A215" s="220"/>
      <c r="B215" s="90"/>
      <c r="C215" s="91"/>
      <c r="H215" s="347"/>
    </row>
    <row r="216" spans="1:8" s="62" customFormat="1" ht="15" customHeight="1" x14ac:dyDescent="0.35">
      <c r="A216" s="220"/>
      <c r="B216" s="90"/>
      <c r="C216" s="91"/>
      <c r="H216" s="347"/>
    </row>
    <row r="217" spans="1:8" s="62" customFormat="1" ht="15" customHeight="1" x14ac:dyDescent="0.35">
      <c r="A217" s="220"/>
      <c r="B217" s="90"/>
      <c r="C217" s="91"/>
      <c r="H217" s="347"/>
    </row>
    <row r="218" spans="1:8" s="62" customFormat="1" ht="15" customHeight="1" x14ac:dyDescent="0.35">
      <c r="A218" s="220"/>
      <c r="B218" s="90"/>
      <c r="C218" s="91"/>
      <c r="H218" s="347"/>
    </row>
    <row r="219" spans="1:8" s="62" customFormat="1" ht="15" customHeight="1" x14ac:dyDescent="0.35">
      <c r="A219" s="220"/>
      <c r="B219" s="90"/>
      <c r="C219" s="91"/>
      <c r="H219" s="347"/>
    </row>
    <row r="220" spans="1:8" s="62" customFormat="1" ht="15" customHeight="1" x14ac:dyDescent="0.35">
      <c r="A220" s="220"/>
      <c r="B220" s="90"/>
      <c r="C220" s="91"/>
      <c r="H220" s="347"/>
    </row>
    <row r="221" spans="1:8" s="62" customFormat="1" ht="15" customHeight="1" x14ac:dyDescent="0.35">
      <c r="A221" s="220"/>
      <c r="B221" s="90"/>
      <c r="C221" s="91"/>
      <c r="H221" s="347"/>
    </row>
    <row r="222" spans="1:8" s="62" customFormat="1" ht="15" customHeight="1" x14ac:dyDescent="0.35">
      <c r="A222" s="220"/>
      <c r="B222" s="90"/>
      <c r="C222" s="91"/>
      <c r="H222" s="347"/>
    </row>
    <row r="223" spans="1:8" s="62" customFormat="1" ht="15" customHeight="1" x14ac:dyDescent="0.35">
      <c r="A223" s="220"/>
      <c r="B223" s="90"/>
      <c r="C223" s="91"/>
      <c r="H223" s="347"/>
    </row>
    <row r="224" spans="1:8" s="62" customFormat="1" ht="15" customHeight="1" x14ac:dyDescent="0.35">
      <c r="A224" s="220"/>
      <c r="B224" s="90"/>
      <c r="C224" s="91"/>
      <c r="H224" s="347"/>
    </row>
    <row r="225" spans="1:8" s="62" customFormat="1" ht="15" customHeight="1" x14ac:dyDescent="0.35">
      <c r="A225" s="220"/>
      <c r="B225" s="90"/>
      <c r="C225" s="91"/>
      <c r="H225" s="347"/>
    </row>
    <row r="226" spans="1:8" s="62" customFormat="1" ht="15" customHeight="1" x14ac:dyDescent="0.35">
      <c r="A226" s="220"/>
      <c r="B226" s="90"/>
      <c r="C226" s="91"/>
      <c r="H226" s="347"/>
    </row>
    <row r="227" spans="1:8" s="62" customFormat="1" ht="15" customHeight="1" x14ac:dyDescent="0.35">
      <c r="A227" s="220"/>
      <c r="B227" s="90"/>
      <c r="C227" s="91"/>
      <c r="H227" s="347"/>
    </row>
    <row r="228" spans="1:8" s="62" customFormat="1" ht="15" customHeight="1" x14ac:dyDescent="0.35">
      <c r="A228" s="220"/>
      <c r="B228" s="90"/>
      <c r="C228" s="91"/>
      <c r="H228" s="347"/>
    </row>
    <row r="229" spans="1:8" s="62" customFormat="1" ht="15" customHeight="1" x14ac:dyDescent="0.35">
      <c r="A229" s="220"/>
      <c r="B229" s="90"/>
      <c r="C229" s="91"/>
      <c r="H229" s="347"/>
    </row>
    <row r="230" spans="1:8" s="62" customFormat="1" ht="15" customHeight="1" x14ac:dyDescent="0.35">
      <c r="A230" s="220"/>
      <c r="B230" s="90"/>
      <c r="C230" s="91"/>
      <c r="H230" s="347"/>
    </row>
    <row r="231" spans="1:8" s="62" customFormat="1" ht="15" customHeight="1" x14ac:dyDescent="0.35">
      <c r="A231" s="220"/>
      <c r="B231" s="90"/>
      <c r="C231" s="91"/>
      <c r="H231" s="347"/>
    </row>
    <row r="232" spans="1:8" s="62" customFormat="1" ht="15" customHeight="1" x14ac:dyDescent="0.35">
      <c r="A232" s="220"/>
      <c r="B232" s="90"/>
      <c r="C232" s="91"/>
      <c r="H232" s="347"/>
    </row>
    <row r="233" spans="1:8" s="62" customFormat="1" ht="15" customHeight="1" x14ac:dyDescent="0.35">
      <c r="A233" s="220"/>
      <c r="B233" s="90"/>
      <c r="C233" s="91"/>
      <c r="H233" s="347"/>
    </row>
    <row r="234" spans="1:8" s="62" customFormat="1" ht="15" customHeight="1" x14ac:dyDescent="0.35">
      <c r="A234" s="220"/>
      <c r="B234" s="90"/>
      <c r="C234" s="91"/>
      <c r="H234" s="347"/>
    </row>
    <row r="235" spans="1:8" s="62" customFormat="1" ht="15" customHeight="1" x14ac:dyDescent="0.35">
      <c r="A235" s="220"/>
      <c r="B235" s="90"/>
      <c r="C235" s="91"/>
      <c r="H235" s="347"/>
    </row>
    <row r="236" spans="1:8" s="62" customFormat="1" ht="15" customHeight="1" x14ac:dyDescent="0.35">
      <c r="A236" s="220"/>
      <c r="B236" s="90"/>
      <c r="C236" s="91"/>
      <c r="H236" s="347"/>
    </row>
    <row r="237" spans="1:8" s="62" customFormat="1" ht="15" customHeight="1" x14ac:dyDescent="0.35">
      <c r="A237" s="220"/>
      <c r="B237" s="90"/>
      <c r="C237" s="91"/>
      <c r="H237" s="347"/>
    </row>
    <row r="238" spans="1:8" s="62" customFormat="1" ht="15" customHeight="1" x14ac:dyDescent="0.35">
      <c r="A238" s="220"/>
      <c r="B238" s="90"/>
      <c r="C238" s="91"/>
      <c r="H238" s="347"/>
    </row>
    <row r="239" spans="1:8" s="62" customFormat="1" ht="15" customHeight="1" x14ac:dyDescent="0.35">
      <c r="A239" s="220"/>
      <c r="B239" s="90"/>
      <c r="C239" s="91"/>
      <c r="H239" s="347"/>
    </row>
    <row r="240" spans="1:8" s="62" customFormat="1" ht="15" customHeight="1" x14ac:dyDescent="0.35">
      <c r="A240" s="220"/>
      <c r="B240" s="90"/>
      <c r="C240" s="91"/>
      <c r="H240" s="347"/>
    </row>
    <row r="241" spans="1:8" s="62" customFormat="1" ht="15" customHeight="1" x14ac:dyDescent="0.35">
      <c r="A241" s="220"/>
      <c r="B241" s="90"/>
      <c r="C241" s="91"/>
      <c r="H241" s="347"/>
    </row>
    <row r="242" spans="1:8" s="62" customFormat="1" ht="15" customHeight="1" x14ac:dyDescent="0.35">
      <c r="A242" s="220"/>
      <c r="B242" s="90"/>
      <c r="C242" s="91"/>
      <c r="H242" s="347"/>
    </row>
    <row r="243" spans="1:8" s="62" customFormat="1" ht="15" customHeight="1" x14ac:dyDescent="0.35">
      <c r="A243" s="220"/>
      <c r="B243" s="90"/>
      <c r="C243" s="91"/>
      <c r="H243" s="347"/>
    </row>
    <row r="244" spans="1:8" s="62" customFormat="1" ht="15" customHeight="1" x14ac:dyDescent="0.35">
      <c r="A244" s="220"/>
      <c r="B244" s="90"/>
      <c r="C244" s="91"/>
      <c r="H244" s="347"/>
    </row>
    <row r="245" spans="1:8" s="62" customFormat="1" ht="15" customHeight="1" x14ac:dyDescent="0.35">
      <c r="A245" s="220"/>
      <c r="B245" s="90"/>
      <c r="C245" s="91"/>
      <c r="H245" s="347"/>
    </row>
    <row r="246" spans="1:8" s="62" customFormat="1" ht="15" customHeight="1" x14ac:dyDescent="0.35">
      <c r="A246" s="220"/>
      <c r="B246" s="90"/>
      <c r="C246" s="91"/>
      <c r="H246" s="347"/>
    </row>
    <row r="247" spans="1:8" s="62" customFormat="1" ht="15" customHeight="1" x14ac:dyDescent="0.35">
      <c r="A247" s="220"/>
      <c r="B247" s="90"/>
      <c r="C247" s="91"/>
      <c r="H247" s="347"/>
    </row>
    <row r="248" spans="1:8" s="62" customFormat="1" ht="15" customHeight="1" x14ac:dyDescent="0.35">
      <c r="A248" s="220"/>
      <c r="B248" s="90"/>
      <c r="C248" s="91"/>
      <c r="H248" s="347"/>
    </row>
    <row r="249" spans="1:8" s="62" customFormat="1" ht="15" customHeight="1" x14ac:dyDescent="0.35">
      <c r="A249" s="220"/>
      <c r="B249" s="90"/>
      <c r="C249" s="91"/>
      <c r="H249" s="347"/>
    </row>
    <row r="250" spans="1:8" s="62" customFormat="1" ht="15" customHeight="1" x14ac:dyDescent="0.35">
      <c r="A250" s="220"/>
      <c r="B250" s="90"/>
      <c r="C250" s="91"/>
      <c r="H250" s="347"/>
    </row>
    <row r="251" spans="1:8" s="62" customFormat="1" ht="15" customHeight="1" x14ac:dyDescent="0.35">
      <c r="A251" s="220"/>
      <c r="B251" s="90"/>
      <c r="C251" s="91"/>
      <c r="H251" s="347"/>
    </row>
    <row r="252" spans="1:8" s="62" customFormat="1" ht="15" customHeight="1" x14ac:dyDescent="0.35">
      <c r="A252" s="220"/>
      <c r="B252" s="90"/>
      <c r="C252" s="91"/>
      <c r="H252" s="347"/>
    </row>
    <row r="253" spans="1:8" s="62" customFormat="1" ht="15" customHeight="1" x14ac:dyDescent="0.35">
      <c r="A253" s="220"/>
      <c r="B253" s="90"/>
      <c r="C253" s="91"/>
      <c r="H253" s="347"/>
    </row>
    <row r="254" spans="1:8" s="62" customFormat="1" ht="15" customHeight="1" x14ac:dyDescent="0.35">
      <c r="A254" s="220"/>
      <c r="B254" s="90"/>
      <c r="C254" s="91"/>
      <c r="H254" s="347"/>
    </row>
    <row r="255" spans="1:8" s="62" customFormat="1" ht="15" customHeight="1" x14ac:dyDescent="0.35">
      <c r="A255" s="220"/>
      <c r="B255" s="90"/>
      <c r="C255" s="91"/>
      <c r="H255" s="347"/>
    </row>
    <row r="256" spans="1:8" s="62" customFormat="1" ht="15" customHeight="1" x14ac:dyDescent="0.35">
      <c r="A256" s="220"/>
      <c r="B256" s="90"/>
      <c r="C256" s="91"/>
      <c r="H256" s="347"/>
    </row>
    <row r="257" spans="1:8" s="62" customFormat="1" ht="15" customHeight="1" x14ac:dyDescent="0.35">
      <c r="A257" s="220"/>
      <c r="B257" s="90"/>
      <c r="C257" s="91"/>
      <c r="H257" s="347"/>
    </row>
    <row r="258" spans="1:8" s="62" customFormat="1" ht="15" customHeight="1" x14ac:dyDescent="0.35">
      <c r="A258" s="220"/>
      <c r="B258" s="90"/>
      <c r="C258" s="91"/>
      <c r="H258" s="347"/>
    </row>
    <row r="259" spans="1:8" s="62" customFormat="1" ht="15" customHeight="1" x14ac:dyDescent="0.35">
      <c r="A259" s="220"/>
      <c r="B259" s="90"/>
      <c r="C259" s="91"/>
      <c r="H259" s="347"/>
    </row>
    <row r="260" spans="1:8" s="62" customFormat="1" ht="15" customHeight="1" x14ac:dyDescent="0.35">
      <c r="A260" s="220"/>
      <c r="B260" s="90"/>
      <c r="C260" s="91"/>
      <c r="H260" s="347"/>
    </row>
    <row r="261" spans="1:8" s="62" customFormat="1" ht="15" customHeight="1" x14ac:dyDescent="0.35">
      <c r="A261" s="220"/>
      <c r="B261" s="90"/>
      <c r="C261" s="91"/>
      <c r="H261" s="347"/>
    </row>
    <row r="262" spans="1:8" s="62" customFormat="1" ht="15" customHeight="1" x14ac:dyDescent="0.35">
      <c r="A262" s="220"/>
      <c r="B262" s="90"/>
      <c r="C262" s="91"/>
      <c r="H262" s="347"/>
    </row>
    <row r="263" spans="1:8" s="62" customFormat="1" ht="15" customHeight="1" x14ac:dyDescent="0.35">
      <c r="A263" s="220"/>
      <c r="B263" s="90"/>
      <c r="C263" s="91"/>
      <c r="H263" s="347"/>
    </row>
    <row r="264" spans="1:8" s="62" customFormat="1" ht="15" customHeight="1" x14ac:dyDescent="0.35">
      <c r="A264" s="220"/>
      <c r="B264" s="90"/>
      <c r="C264" s="91"/>
      <c r="H264" s="347"/>
    </row>
    <row r="265" spans="1:8" s="62" customFormat="1" ht="15" customHeight="1" x14ac:dyDescent="0.35">
      <c r="A265" s="220"/>
      <c r="B265" s="90"/>
      <c r="C265" s="91"/>
      <c r="H265" s="347"/>
    </row>
    <row r="266" spans="1:8" s="62" customFormat="1" ht="15" customHeight="1" x14ac:dyDescent="0.35">
      <c r="A266" s="220"/>
      <c r="B266" s="90"/>
      <c r="C266" s="91"/>
      <c r="H266" s="347"/>
    </row>
    <row r="267" spans="1:8" s="62" customFormat="1" ht="15" customHeight="1" x14ac:dyDescent="0.35">
      <c r="A267" s="220"/>
      <c r="B267" s="90"/>
      <c r="C267" s="91"/>
      <c r="H267" s="347"/>
    </row>
    <row r="268" spans="1:8" s="62" customFormat="1" ht="15" customHeight="1" x14ac:dyDescent="0.35">
      <c r="A268" s="220"/>
      <c r="B268" s="90"/>
      <c r="C268" s="91"/>
      <c r="H268" s="347"/>
    </row>
    <row r="269" spans="1:8" s="62" customFormat="1" ht="15" customHeight="1" x14ac:dyDescent="0.35">
      <c r="A269" s="220"/>
      <c r="B269" s="90"/>
      <c r="C269" s="91"/>
      <c r="H269" s="347"/>
    </row>
  </sheetData>
  <mergeCells count="3">
    <mergeCell ref="B1:H1"/>
    <mergeCell ref="B2:H2"/>
    <mergeCell ref="B3:H3"/>
  </mergeCells>
  <pageMargins left="0.51" right="7.874015748031496E-2" top="0.62" bottom="0.37" header="0.52" footer="0.15748031496062992"/>
  <pageSetup paperSize="9" scale="7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4"/>
  <sheetViews>
    <sheetView workbookViewId="0">
      <selection activeCell="N7" sqref="N7:S8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</row>
    <row r="3" spans="1:19" ht="23.25" x14ac:dyDescent="0.35">
      <c r="A3" s="380" t="s">
        <v>155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</row>
    <row r="4" spans="1:19" ht="23.25" x14ac:dyDescent="0.35">
      <c r="A4" s="380" t="s">
        <v>156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</row>
    <row r="5" spans="1:19" ht="12" customHeight="1" x14ac:dyDescent="0.3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9" ht="26.25" x14ac:dyDescent="0.4">
      <c r="A6" s="3" t="s">
        <v>157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9" ht="21" customHeight="1" x14ac:dyDescent="0.35">
      <c r="A7" s="381" t="s">
        <v>6</v>
      </c>
      <c r="B7" s="381" t="s">
        <v>7</v>
      </c>
      <c r="C7" s="383" t="s">
        <v>8</v>
      </c>
      <c r="D7" s="383" t="s">
        <v>9</v>
      </c>
      <c r="E7" s="385" t="s">
        <v>10</v>
      </c>
      <c r="F7" s="386"/>
      <c r="G7" s="387"/>
      <c r="H7" s="385" t="s">
        <v>11</v>
      </c>
      <c r="I7" s="386"/>
      <c r="J7" s="387"/>
      <c r="K7" s="388" t="s">
        <v>12</v>
      </c>
      <c r="L7" s="388" t="s">
        <v>201</v>
      </c>
      <c r="M7" s="388" t="s">
        <v>13</v>
      </c>
      <c r="N7" s="390" t="s">
        <v>202</v>
      </c>
      <c r="O7" s="388" t="s">
        <v>213</v>
      </c>
      <c r="P7" s="388" t="s">
        <v>217</v>
      </c>
      <c r="Q7" s="388" t="s">
        <v>218</v>
      </c>
      <c r="R7" s="388" t="s">
        <v>219</v>
      </c>
      <c r="S7" s="388" t="s">
        <v>220</v>
      </c>
    </row>
    <row r="8" spans="1:19" ht="21" x14ac:dyDescent="0.35">
      <c r="A8" s="382"/>
      <c r="B8" s="382"/>
      <c r="C8" s="384"/>
      <c r="D8" s="384"/>
      <c r="E8" s="4" t="s">
        <v>14</v>
      </c>
      <c r="F8" s="4" t="s">
        <v>15</v>
      </c>
      <c r="G8" s="4" t="s">
        <v>16</v>
      </c>
      <c r="H8" s="4" t="s">
        <v>14</v>
      </c>
      <c r="I8" s="4" t="s">
        <v>15</v>
      </c>
      <c r="J8" s="4" t="s">
        <v>16</v>
      </c>
      <c r="K8" s="389"/>
      <c r="L8" s="389"/>
      <c r="M8" s="389"/>
      <c r="N8" s="391"/>
      <c r="O8" s="389"/>
      <c r="P8" s="389"/>
      <c r="Q8" s="389"/>
      <c r="R8" s="389"/>
      <c r="S8" s="389"/>
    </row>
    <row r="9" spans="1:19" ht="23.25" x14ac:dyDescent="0.35">
      <c r="A9" s="5"/>
      <c r="B9" s="6"/>
      <c r="C9" s="6"/>
      <c r="D9" s="6"/>
      <c r="E9" s="7"/>
      <c r="F9" s="7"/>
      <c r="G9" s="7"/>
      <c r="H9" s="7"/>
      <c r="I9" s="7"/>
      <c r="J9" s="7"/>
      <c r="K9" s="8"/>
      <c r="L9" s="8"/>
      <c r="M9" s="8"/>
      <c r="N9" s="8"/>
      <c r="O9" s="8"/>
    </row>
    <row r="10" spans="1:19" ht="23.25" x14ac:dyDescent="0.35">
      <c r="A10" s="5"/>
      <c r="B10" s="9"/>
      <c r="C10" s="9"/>
      <c r="D10" s="9"/>
      <c r="E10" s="10"/>
      <c r="F10" s="10"/>
      <c r="G10" s="10"/>
      <c r="H10" s="10"/>
      <c r="I10" s="10"/>
      <c r="J10" s="10"/>
      <c r="K10" s="11"/>
      <c r="L10" s="11"/>
      <c r="M10" s="11"/>
      <c r="N10" s="11"/>
      <c r="O10" s="11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  <c r="O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  <c r="O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  <c r="O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  <c r="O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  <c r="O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  <c r="O16" s="11"/>
    </row>
    <row r="17" spans="1:15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  <c r="O17" s="11"/>
    </row>
    <row r="18" spans="1:15" ht="23.25" x14ac:dyDescent="0.35">
      <c r="A18" s="12"/>
      <c r="B18" s="13"/>
      <c r="C18" s="13"/>
      <c r="D18" s="13"/>
      <c r="E18" s="14"/>
      <c r="F18" s="14"/>
      <c r="G18" s="14"/>
      <c r="H18" s="14"/>
      <c r="I18" s="14"/>
      <c r="J18" s="14"/>
      <c r="K18" s="15"/>
      <c r="L18" s="15"/>
      <c r="M18" s="15"/>
      <c r="N18" s="15"/>
      <c r="O18" s="15"/>
    </row>
    <row r="19" spans="1:15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5"/>
    </row>
    <row r="20" spans="1:15" ht="23.25" x14ac:dyDescent="0.35">
      <c r="A20" s="12"/>
      <c r="B20" s="16"/>
      <c r="C20" s="16"/>
      <c r="D20" s="16"/>
      <c r="E20" s="17"/>
      <c r="F20" s="17"/>
      <c r="G20" s="17"/>
      <c r="H20" s="17"/>
      <c r="I20" s="17"/>
      <c r="J20" s="17"/>
      <c r="K20" s="18"/>
      <c r="L20" s="18"/>
      <c r="M20" s="18"/>
      <c r="N20" s="18"/>
      <c r="O20" s="18"/>
    </row>
    <row r="21" spans="1:15" ht="23.25" x14ac:dyDescent="0.35">
      <c r="A21" s="19"/>
      <c r="B21" s="20"/>
      <c r="C21" s="20"/>
      <c r="D21" s="20"/>
      <c r="E21" s="21"/>
      <c r="F21" s="21"/>
      <c r="G21" s="21"/>
      <c r="H21" s="21"/>
      <c r="I21" s="21"/>
      <c r="J21" s="21"/>
      <c r="K21" s="19"/>
      <c r="L21" s="19"/>
      <c r="M21" s="19"/>
      <c r="N21" s="19"/>
      <c r="O21" s="19"/>
    </row>
    <row r="22" spans="1:15" ht="23.25" x14ac:dyDescent="0.3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5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5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</row>
  </sheetData>
  <mergeCells count="19">
    <mergeCell ref="P7:P8"/>
    <mergeCell ref="Q7:Q8"/>
    <mergeCell ref="R7:R8"/>
    <mergeCell ref="S7:S8"/>
    <mergeCell ref="O7:O8"/>
    <mergeCell ref="A1:N1"/>
    <mergeCell ref="A2:N2"/>
    <mergeCell ref="A3:N3"/>
    <mergeCell ref="A4:N4"/>
    <mergeCell ref="A7:A8"/>
    <mergeCell ref="B7:B8"/>
    <mergeCell ref="C7:C8"/>
    <mergeCell ref="D7:D8"/>
    <mergeCell ref="E7:G7"/>
    <mergeCell ref="H7:J7"/>
    <mergeCell ref="K7:K8"/>
    <mergeCell ref="L7:L8"/>
    <mergeCell ref="N7:N8"/>
    <mergeCell ref="M7:M8"/>
  </mergeCells>
  <pageMargins left="0.5" right="0.32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23"/>
  <sheetViews>
    <sheetView topLeftCell="B1" workbookViewId="0">
      <selection activeCell="C12" sqref="C12"/>
    </sheetView>
  </sheetViews>
  <sheetFormatPr defaultRowHeight="14.25" x14ac:dyDescent="0.2"/>
  <cols>
    <col min="1" max="1" width="4.25" customWidth="1"/>
    <col min="2" max="2" width="18.625" customWidth="1"/>
    <col min="5" max="10" width="4.125" customWidth="1"/>
    <col min="11" max="13" width="4.75" customWidth="1"/>
    <col min="14" max="15" width="8.125" customWidth="1"/>
    <col min="16" max="16" width="14.25" customWidth="1"/>
    <col min="17" max="17" width="10.25" customWidth="1"/>
    <col min="19" max="19" width="6.875" customWidth="1"/>
    <col min="21" max="22" width="8.5" bestFit="1" customWidth="1"/>
  </cols>
  <sheetData>
    <row r="1" spans="1:25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</row>
    <row r="2" spans="1:25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</row>
    <row r="3" spans="1:25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</row>
    <row r="4" spans="1:25" ht="23.25" x14ac:dyDescent="0.35">
      <c r="A4" s="380" t="s">
        <v>158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</row>
    <row r="5" spans="1:25" ht="23.25" x14ac:dyDescent="0.35">
      <c r="A5" s="380" t="s">
        <v>159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</row>
    <row r="6" spans="1:25" ht="26.25" x14ac:dyDescent="0.4">
      <c r="A6" s="3" t="s">
        <v>160</v>
      </c>
      <c r="B6" s="22"/>
      <c r="C6" s="22"/>
      <c r="D6" s="22"/>
      <c r="E6" s="22"/>
      <c r="F6" s="22"/>
      <c r="G6" s="22"/>
      <c r="H6" s="22"/>
      <c r="I6" s="22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25" ht="18.75" customHeight="1" x14ac:dyDescent="0.3">
      <c r="A7" s="381" t="s">
        <v>6</v>
      </c>
      <c r="B7" s="381" t="s">
        <v>7</v>
      </c>
      <c r="C7" s="390" t="s">
        <v>8</v>
      </c>
      <c r="D7" s="390" t="s">
        <v>9</v>
      </c>
      <c r="E7" s="392" t="s">
        <v>17</v>
      </c>
      <c r="F7" s="393"/>
      <c r="G7" s="394"/>
      <c r="H7" s="392" t="s">
        <v>18</v>
      </c>
      <c r="I7" s="393"/>
      <c r="J7" s="394"/>
      <c r="K7" s="392" t="s">
        <v>19</v>
      </c>
      <c r="L7" s="393"/>
      <c r="M7" s="394"/>
      <c r="N7" s="395" t="s">
        <v>20</v>
      </c>
      <c r="O7" s="396"/>
      <c r="P7" s="388" t="s">
        <v>12</v>
      </c>
      <c r="Q7" s="388" t="s">
        <v>201</v>
      </c>
      <c r="R7" s="388" t="s">
        <v>13</v>
      </c>
      <c r="S7" s="390" t="s">
        <v>202</v>
      </c>
      <c r="T7" s="388" t="s">
        <v>213</v>
      </c>
      <c r="U7" s="388" t="s">
        <v>217</v>
      </c>
      <c r="V7" s="388" t="s">
        <v>218</v>
      </c>
    </row>
    <row r="8" spans="1:25" ht="18.75" customHeight="1" x14ac:dyDescent="0.3">
      <c r="A8" s="382"/>
      <c r="B8" s="382"/>
      <c r="C8" s="391"/>
      <c r="D8" s="391"/>
      <c r="E8" s="24" t="s">
        <v>14</v>
      </c>
      <c r="F8" s="24" t="s">
        <v>15</v>
      </c>
      <c r="G8" s="24" t="s">
        <v>16</v>
      </c>
      <c r="H8" s="24" t="s">
        <v>14</v>
      </c>
      <c r="I8" s="24" t="s">
        <v>15</v>
      </c>
      <c r="J8" s="24" t="s">
        <v>16</v>
      </c>
      <c r="K8" s="24" t="s">
        <v>14</v>
      </c>
      <c r="L8" s="24" t="s">
        <v>15</v>
      </c>
      <c r="M8" s="24" t="s">
        <v>16</v>
      </c>
      <c r="N8" s="25" t="s">
        <v>21</v>
      </c>
      <c r="O8" s="25" t="s">
        <v>11</v>
      </c>
      <c r="P8" s="389"/>
      <c r="Q8" s="389"/>
      <c r="R8" s="389"/>
      <c r="S8" s="391"/>
      <c r="T8" s="389"/>
      <c r="U8" s="389"/>
      <c r="V8" s="389"/>
    </row>
    <row r="9" spans="1:25" ht="23.25" x14ac:dyDescent="0.35">
      <c r="A9" s="5"/>
      <c r="B9" s="6"/>
      <c r="C9" s="6"/>
      <c r="D9" s="6"/>
      <c r="E9" s="307">
        <f>E10</f>
        <v>25</v>
      </c>
      <c r="F9" s="307">
        <f t="shared" ref="F9:V9" si="0">F10</f>
        <v>6</v>
      </c>
      <c r="G9" s="307">
        <f t="shared" si="0"/>
        <v>19</v>
      </c>
      <c r="H9" s="307">
        <f t="shared" si="0"/>
        <v>0</v>
      </c>
      <c r="I9" s="307">
        <f t="shared" si="0"/>
        <v>0</v>
      </c>
      <c r="J9" s="307">
        <f t="shared" si="0"/>
        <v>0</v>
      </c>
      <c r="K9" s="307">
        <f t="shared" si="0"/>
        <v>0</v>
      </c>
      <c r="L9" s="307">
        <f t="shared" si="0"/>
        <v>0</v>
      </c>
      <c r="M9" s="307">
        <f t="shared" si="0"/>
        <v>0</v>
      </c>
      <c r="N9" s="307">
        <f t="shared" si="0"/>
        <v>0</v>
      </c>
      <c r="O9" s="307">
        <f t="shared" si="0"/>
        <v>0</v>
      </c>
      <c r="P9" s="307"/>
      <c r="Q9" s="310">
        <f t="shared" si="0"/>
        <v>74000</v>
      </c>
      <c r="R9" s="307"/>
      <c r="S9" s="307">
        <f t="shared" si="0"/>
        <v>25</v>
      </c>
      <c r="T9" s="307"/>
      <c r="U9" s="310">
        <f t="shared" si="0"/>
        <v>24000</v>
      </c>
      <c r="V9" s="310">
        <f t="shared" si="0"/>
        <v>50000</v>
      </c>
    </row>
    <row r="10" spans="1:25" ht="21" x14ac:dyDescent="0.35">
      <c r="A10" s="274">
        <v>1</v>
      </c>
      <c r="B10" s="234" t="s">
        <v>294</v>
      </c>
      <c r="C10" s="234" t="s">
        <v>295</v>
      </c>
      <c r="D10" s="234" t="s">
        <v>296</v>
      </c>
      <c r="E10" s="245">
        <v>25</v>
      </c>
      <c r="F10" s="245">
        <v>6</v>
      </c>
      <c r="G10" s="245">
        <v>19</v>
      </c>
      <c r="H10" s="245"/>
      <c r="I10" s="245"/>
      <c r="J10" s="245"/>
      <c r="K10" s="245"/>
      <c r="L10" s="245"/>
      <c r="M10" s="245"/>
      <c r="N10" s="245"/>
      <c r="O10" s="245"/>
      <c r="P10" s="246" t="s">
        <v>298</v>
      </c>
      <c r="Q10" s="251">
        <v>74000</v>
      </c>
      <c r="R10" s="246" t="s">
        <v>242</v>
      </c>
      <c r="S10" s="246">
        <v>25</v>
      </c>
      <c r="T10" s="246" t="s">
        <v>300</v>
      </c>
      <c r="U10" s="251">
        <v>24000</v>
      </c>
      <c r="V10" s="251">
        <f>1000*2*25</f>
        <v>50000</v>
      </c>
      <c r="W10" s="265"/>
      <c r="X10" s="265"/>
      <c r="Y10" s="265"/>
    </row>
    <row r="11" spans="1:25" ht="21" x14ac:dyDescent="0.35">
      <c r="A11" s="274"/>
      <c r="B11" s="234"/>
      <c r="C11" s="234" t="s">
        <v>357</v>
      </c>
      <c r="D11" s="234" t="s">
        <v>297</v>
      </c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6" t="s">
        <v>299</v>
      </c>
      <c r="Q11" s="246"/>
      <c r="R11" s="246"/>
      <c r="S11" s="246"/>
      <c r="T11" s="246" t="s">
        <v>301</v>
      </c>
      <c r="U11" s="246"/>
      <c r="V11" s="246"/>
      <c r="W11" s="265"/>
      <c r="X11" s="265"/>
      <c r="Y11" s="265"/>
    </row>
    <row r="12" spans="1:25" ht="21" x14ac:dyDescent="0.35">
      <c r="A12" s="274"/>
      <c r="B12" s="234"/>
      <c r="C12" s="234"/>
      <c r="D12" s="234"/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6"/>
      <c r="Q12" s="246"/>
      <c r="R12" s="246"/>
      <c r="S12" s="246"/>
      <c r="T12" s="246"/>
      <c r="U12" s="246"/>
      <c r="V12" s="246"/>
      <c r="W12" s="265"/>
      <c r="X12" s="265"/>
      <c r="Y12" s="265"/>
    </row>
    <row r="13" spans="1:25" ht="21" x14ac:dyDescent="0.35">
      <c r="A13" s="274"/>
      <c r="B13" s="234"/>
      <c r="C13" s="234"/>
      <c r="D13" s="234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6"/>
      <c r="Q13" s="246"/>
      <c r="R13" s="246"/>
      <c r="S13" s="246"/>
      <c r="T13" s="246"/>
      <c r="U13" s="246"/>
      <c r="V13" s="246"/>
      <c r="W13" s="265"/>
      <c r="X13" s="265"/>
      <c r="Y13" s="265"/>
    </row>
    <row r="14" spans="1:25" ht="21" x14ac:dyDescent="0.35">
      <c r="A14" s="274"/>
      <c r="B14" s="234"/>
      <c r="C14" s="234"/>
      <c r="D14" s="234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6"/>
      <c r="Q14" s="246"/>
      <c r="R14" s="246"/>
      <c r="S14" s="246"/>
      <c r="T14" s="246"/>
      <c r="U14" s="246"/>
      <c r="V14" s="246"/>
      <c r="W14" s="265"/>
      <c r="X14" s="265"/>
      <c r="Y14" s="265"/>
    </row>
    <row r="15" spans="1:25" ht="21" x14ac:dyDescent="0.35">
      <c r="A15" s="274"/>
      <c r="B15" s="234"/>
      <c r="C15" s="234"/>
      <c r="D15" s="234"/>
      <c r="E15" s="245"/>
      <c r="F15" s="245"/>
      <c r="G15" s="245"/>
      <c r="H15" s="245"/>
      <c r="I15" s="245"/>
      <c r="J15" s="245"/>
      <c r="K15" s="245"/>
      <c r="L15" s="245"/>
      <c r="M15" s="245"/>
      <c r="N15" s="245"/>
      <c r="O15" s="245"/>
      <c r="P15" s="246"/>
      <c r="Q15" s="246"/>
      <c r="R15" s="246"/>
      <c r="S15" s="246"/>
      <c r="T15" s="246"/>
      <c r="U15" s="246"/>
      <c r="V15" s="246"/>
      <c r="W15" s="265"/>
      <c r="X15" s="265"/>
      <c r="Y15" s="265"/>
    </row>
    <row r="16" spans="1:25" ht="21" x14ac:dyDescent="0.35">
      <c r="A16" s="274"/>
      <c r="B16" s="234"/>
      <c r="C16" s="234"/>
      <c r="D16" s="234"/>
      <c r="E16" s="245"/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6"/>
      <c r="Q16" s="246"/>
      <c r="R16" s="246"/>
      <c r="S16" s="246"/>
      <c r="T16" s="246"/>
      <c r="U16" s="246"/>
      <c r="V16" s="246"/>
      <c r="W16" s="265"/>
      <c r="X16" s="265"/>
      <c r="Y16" s="265"/>
    </row>
    <row r="17" spans="1:25" ht="21" x14ac:dyDescent="0.35">
      <c r="A17" s="274"/>
      <c r="B17" s="234"/>
      <c r="C17" s="234"/>
      <c r="D17" s="234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6"/>
      <c r="Q17" s="246"/>
      <c r="R17" s="246"/>
      <c r="S17" s="246"/>
      <c r="T17" s="246"/>
      <c r="U17" s="246"/>
      <c r="V17" s="246"/>
      <c r="W17" s="265"/>
      <c r="X17" s="265"/>
      <c r="Y17" s="265"/>
    </row>
    <row r="18" spans="1:25" ht="21" x14ac:dyDescent="0.35">
      <c r="A18" s="274"/>
      <c r="B18" s="234"/>
      <c r="C18" s="234"/>
      <c r="D18" s="234"/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6"/>
      <c r="Q18" s="246"/>
      <c r="R18" s="246"/>
      <c r="S18" s="246"/>
      <c r="T18" s="246"/>
      <c r="U18" s="246"/>
      <c r="V18" s="246"/>
      <c r="W18" s="265"/>
      <c r="X18" s="265"/>
      <c r="Y18" s="265"/>
    </row>
    <row r="19" spans="1:25" ht="21" x14ac:dyDescent="0.35">
      <c r="A19" s="274"/>
      <c r="B19" s="234"/>
      <c r="C19" s="234"/>
      <c r="D19" s="234"/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6"/>
      <c r="Q19" s="246"/>
      <c r="R19" s="246"/>
      <c r="S19" s="246"/>
      <c r="T19" s="246"/>
      <c r="U19" s="246"/>
      <c r="V19" s="246"/>
      <c r="W19" s="265"/>
      <c r="X19" s="265"/>
      <c r="Y19" s="265"/>
    </row>
    <row r="20" spans="1:25" ht="21" x14ac:dyDescent="0.35">
      <c r="A20" s="274"/>
      <c r="B20" s="234"/>
      <c r="C20" s="234"/>
      <c r="D20" s="234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6"/>
      <c r="Q20" s="246"/>
      <c r="R20" s="246"/>
      <c r="S20" s="246"/>
      <c r="T20" s="246"/>
      <c r="U20" s="246"/>
      <c r="V20" s="246"/>
      <c r="W20" s="265"/>
      <c r="X20" s="265"/>
      <c r="Y20" s="265"/>
    </row>
    <row r="21" spans="1:25" ht="21" x14ac:dyDescent="0.35">
      <c r="A21" s="274"/>
      <c r="B21" s="232"/>
      <c r="C21" s="232"/>
      <c r="D21" s="232"/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9"/>
      <c r="Q21" s="239"/>
      <c r="R21" s="239"/>
      <c r="S21" s="239"/>
      <c r="T21" s="239"/>
      <c r="U21" s="239"/>
      <c r="V21" s="239"/>
      <c r="W21" s="265"/>
      <c r="X21" s="265"/>
      <c r="Y21" s="265"/>
    </row>
    <row r="22" spans="1:25" ht="21" x14ac:dyDescent="0.35">
      <c r="A22" s="241"/>
      <c r="B22" s="233"/>
      <c r="C22" s="233"/>
      <c r="D22" s="233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1"/>
      <c r="Q22" s="241"/>
      <c r="R22" s="241"/>
      <c r="S22" s="241"/>
      <c r="T22" s="241"/>
      <c r="U22" s="241"/>
      <c r="V22" s="241"/>
      <c r="W22" s="265"/>
      <c r="X22" s="265"/>
      <c r="Y22" s="265"/>
    </row>
    <row r="23" spans="1:25" ht="20.25" x14ac:dyDescent="0.3">
      <c r="A23" s="313"/>
      <c r="B23" s="313"/>
      <c r="C23" s="313"/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265"/>
      <c r="U23" s="265"/>
      <c r="V23" s="265"/>
      <c r="W23" s="265"/>
      <c r="X23" s="265"/>
      <c r="Y23" s="265"/>
    </row>
  </sheetData>
  <mergeCells count="20">
    <mergeCell ref="U7:U8"/>
    <mergeCell ref="V7:V8"/>
    <mergeCell ref="H7:J7"/>
    <mergeCell ref="K7:M7"/>
    <mergeCell ref="N7:O7"/>
    <mergeCell ref="P7:P8"/>
    <mergeCell ref="Q7:Q8"/>
    <mergeCell ref="R7:R8"/>
    <mergeCell ref="T7:T8"/>
    <mergeCell ref="S7:S8"/>
    <mergeCell ref="A7:A8"/>
    <mergeCell ref="B7:B8"/>
    <mergeCell ref="C7:C8"/>
    <mergeCell ref="D7:D8"/>
    <mergeCell ref="E7:G7"/>
    <mergeCell ref="A1:S1"/>
    <mergeCell ref="A2:S2"/>
    <mergeCell ref="A3:S3"/>
    <mergeCell ref="A4:S4"/>
    <mergeCell ref="A5:S5"/>
  </mergeCells>
  <pageMargins left="0.27559055118110237" right="0.19685039370078741" top="0.74803149606299213" bottom="0.74803149606299213" header="0.31496062992125984" footer="0.31496062992125984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5"/>
  <sheetViews>
    <sheetView workbookViewId="0">
      <selection activeCell="N12" sqref="N12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8.375" bestFit="1" customWidth="1"/>
    <col min="13" max="13" width="9.75" customWidth="1"/>
    <col min="14" max="14" width="5.875" customWidth="1"/>
    <col min="15" max="15" width="10.875" customWidth="1"/>
    <col min="16" max="16" width="9.125" bestFit="1" customWidth="1"/>
    <col min="17" max="17" width="7.875" bestFit="1" customWidth="1"/>
    <col min="18" max="18" width="6" bestFit="1" customWidth="1"/>
    <col min="19" max="19" width="6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158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161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6"/>
      <c r="B10" s="6"/>
      <c r="C10" s="6"/>
      <c r="D10" s="307"/>
      <c r="E10" s="4">
        <f>SUM(E11:E22)</f>
        <v>21</v>
      </c>
      <c r="F10" s="4">
        <f t="shared" ref="F10:S10" si="0">SUM(F11:F22)</f>
        <v>2</v>
      </c>
      <c r="G10" s="4">
        <f t="shared" si="0"/>
        <v>19</v>
      </c>
      <c r="H10" s="4">
        <f t="shared" si="0"/>
        <v>19</v>
      </c>
      <c r="I10" s="4">
        <f t="shared" si="0"/>
        <v>2</v>
      </c>
      <c r="J10" s="4">
        <f t="shared" si="0"/>
        <v>17</v>
      </c>
      <c r="K10" s="318"/>
      <c r="L10" s="319">
        <f t="shared" si="0"/>
        <v>28400</v>
      </c>
      <c r="M10" s="319"/>
      <c r="N10" s="319">
        <f t="shared" si="0"/>
        <v>21</v>
      </c>
      <c r="O10" s="319"/>
      <c r="P10" s="319">
        <f t="shared" si="0"/>
        <v>18000</v>
      </c>
      <c r="Q10" s="319">
        <f t="shared" si="0"/>
        <v>10000</v>
      </c>
      <c r="R10" s="319">
        <f t="shared" si="0"/>
        <v>400</v>
      </c>
      <c r="S10" s="319">
        <f t="shared" si="0"/>
        <v>0</v>
      </c>
    </row>
    <row r="11" spans="1:19" ht="21" x14ac:dyDescent="0.35">
      <c r="A11" s="234" t="s">
        <v>302</v>
      </c>
      <c r="B11" s="235" t="s">
        <v>303</v>
      </c>
      <c r="C11" s="234" t="s">
        <v>304</v>
      </c>
      <c r="D11" s="245" t="s">
        <v>305</v>
      </c>
      <c r="E11" s="245">
        <v>21</v>
      </c>
      <c r="F11" s="245">
        <v>2</v>
      </c>
      <c r="G11" s="245">
        <v>19</v>
      </c>
      <c r="H11" s="245">
        <v>19</v>
      </c>
      <c r="I11" s="245">
        <v>2</v>
      </c>
      <c r="J11" s="245">
        <v>17</v>
      </c>
      <c r="K11" s="277" t="s">
        <v>306</v>
      </c>
      <c r="L11" s="280">
        <v>28400</v>
      </c>
      <c r="M11" s="280" t="s">
        <v>307</v>
      </c>
      <c r="N11" s="280">
        <v>21</v>
      </c>
      <c r="O11" s="314" t="s">
        <v>308</v>
      </c>
      <c r="P11" s="251">
        <f>600*30</f>
        <v>18000</v>
      </c>
      <c r="Q11" s="251">
        <v>10000</v>
      </c>
      <c r="R11" s="251">
        <v>400</v>
      </c>
      <c r="S11" s="246"/>
    </row>
    <row r="12" spans="1:19" ht="21" x14ac:dyDescent="0.35">
      <c r="A12" s="234"/>
      <c r="B12" s="234"/>
      <c r="C12" s="234"/>
      <c r="D12" s="245"/>
      <c r="E12" s="245"/>
      <c r="F12" s="245"/>
      <c r="G12" s="245"/>
      <c r="H12" s="245"/>
      <c r="I12" s="245"/>
      <c r="J12" s="245"/>
      <c r="K12" s="245"/>
      <c r="L12" s="280"/>
      <c r="M12" s="280"/>
      <c r="N12" s="280"/>
      <c r="O12" s="314" t="s">
        <v>309</v>
      </c>
      <c r="P12" s="251"/>
      <c r="Q12" s="251"/>
      <c r="R12" s="251"/>
      <c r="S12" s="246"/>
    </row>
    <row r="13" spans="1:19" ht="21" x14ac:dyDescent="0.35">
      <c r="A13" s="234"/>
      <c r="B13" s="234"/>
      <c r="C13" s="234"/>
      <c r="D13" s="245"/>
      <c r="E13" s="245"/>
      <c r="F13" s="245"/>
      <c r="G13" s="245"/>
      <c r="H13" s="245"/>
      <c r="I13" s="245"/>
      <c r="J13" s="245"/>
      <c r="K13" s="245"/>
      <c r="L13" s="280"/>
      <c r="M13" s="280"/>
      <c r="N13" s="280"/>
      <c r="O13" s="251"/>
      <c r="P13" s="251"/>
      <c r="Q13" s="251"/>
      <c r="R13" s="251"/>
      <c r="S13" s="246"/>
    </row>
    <row r="14" spans="1:19" ht="21" x14ac:dyDescent="0.35">
      <c r="A14" s="234"/>
      <c r="B14" s="234"/>
      <c r="C14" s="234"/>
      <c r="D14" s="245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6"/>
      <c r="P14" s="246"/>
      <c r="Q14" s="246"/>
      <c r="R14" s="246"/>
      <c r="S14" s="246"/>
    </row>
    <row r="15" spans="1:19" ht="21" x14ac:dyDescent="0.35">
      <c r="A15" s="234"/>
      <c r="B15" s="234"/>
      <c r="C15" s="234"/>
      <c r="D15" s="245"/>
      <c r="E15" s="245"/>
      <c r="F15" s="245"/>
      <c r="G15" s="245"/>
      <c r="H15" s="245"/>
      <c r="I15" s="245"/>
      <c r="J15" s="245"/>
      <c r="K15" s="245"/>
      <c r="L15" s="245"/>
      <c r="M15" s="245"/>
      <c r="N15" s="245"/>
      <c r="O15" s="246"/>
      <c r="P15" s="246"/>
      <c r="Q15" s="246"/>
      <c r="R15" s="246"/>
      <c r="S15" s="246"/>
    </row>
    <row r="16" spans="1:19" ht="23.25" x14ac:dyDescent="0.35">
      <c r="A16" s="274"/>
      <c r="B16" s="234"/>
      <c r="C16" s="234"/>
      <c r="D16" s="234"/>
      <c r="E16" s="245"/>
      <c r="F16" s="245"/>
      <c r="G16" s="245"/>
      <c r="H16" s="245"/>
      <c r="I16" s="245"/>
      <c r="J16" s="245"/>
      <c r="K16" s="246"/>
      <c r="L16" s="246"/>
      <c r="M16" s="246"/>
      <c r="N16" s="246"/>
      <c r="O16" s="246"/>
      <c r="P16" s="246"/>
      <c r="Q16" s="246"/>
      <c r="R16" s="246"/>
      <c r="S16" s="11"/>
    </row>
    <row r="17" spans="1:19" ht="23.25" x14ac:dyDescent="0.35">
      <c r="A17" s="274"/>
      <c r="B17" s="234"/>
      <c r="C17" s="234"/>
      <c r="D17" s="234"/>
      <c r="E17" s="245"/>
      <c r="F17" s="245"/>
      <c r="G17" s="245"/>
      <c r="H17" s="245"/>
      <c r="I17" s="245"/>
      <c r="J17" s="245"/>
      <c r="K17" s="246"/>
      <c r="L17" s="246"/>
      <c r="M17" s="246"/>
      <c r="N17" s="246"/>
      <c r="O17" s="246"/>
      <c r="P17" s="246"/>
      <c r="Q17" s="246"/>
      <c r="R17" s="246"/>
      <c r="S17" s="11"/>
    </row>
    <row r="18" spans="1:19" ht="23.25" x14ac:dyDescent="0.35">
      <c r="A18" s="274"/>
      <c r="B18" s="234"/>
      <c r="C18" s="234"/>
      <c r="D18" s="234"/>
      <c r="E18" s="245"/>
      <c r="F18" s="245"/>
      <c r="G18" s="245"/>
      <c r="H18" s="245"/>
      <c r="I18" s="245"/>
      <c r="J18" s="245"/>
      <c r="K18" s="246"/>
      <c r="L18" s="246"/>
      <c r="M18" s="246"/>
      <c r="N18" s="246"/>
      <c r="O18" s="246"/>
      <c r="P18" s="246"/>
      <c r="Q18" s="246"/>
      <c r="R18" s="246"/>
      <c r="S18" s="11"/>
    </row>
    <row r="19" spans="1:19" ht="23.25" x14ac:dyDescent="0.35">
      <c r="A19" s="274"/>
      <c r="B19" s="232"/>
      <c r="C19" s="232"/>
      <c r="D19" s="232"/>
      <c r="E19" s="238"/>
      <c r="F19" s="238"/>
      <c r="G19" s="238"/>
      <c r="H19" s="238"/>
      <c r="I19" s="238"/>
      <c r="J19" s="238"/>
      <c r="K19" s="239"/>
      <c r="L19" s="239"/>
      <c r="M19" s="239"/>
      <c r="N19" s="239"/>
      <c r="O19" s="239"/>
      <c r="P19" s="239"/>
      <c r="Q19" s="239"/>
      <c r="R19" s="239"/>
      <c r="S19" s="15"/>
    </row>
    <row r="20" spans="1:19" ht="23.25" x14ac:dyDescent="0.35">
      <c r="A20" s="274"/>
      <c r="B20" s="232"/>
      <c r="C20" s="232"/>
      <c r="D20" s="232"/>
      <c r="E20" s="238"/>
      <c r="F20" s="238"/>
      <c r="G20" s="238"/>
      <c r="H20" s="238"/>
      <c r="I20" s="238"/>
      <c r="J20" s="238"/>
      <c r="K20" s="239"/>
      <c r="L20" s="239"/>
      <c r="M20" s="239"/>
      <c r="N20" s="239"/>
      <c r="O20" s="239"/>
      <c r="P20" s="239"/>
      <c r="Q20" s="239"/>
      <c r="R20" s="239"/>
      <c r="S20" s="15"/>
    </row>
    <row r="21" spans="1:19" ht="23.25" x14ac:dyDescent="0.35">
      <c r="A21" s="274"/>
      <c r="B21" s="232"/>
      <c r="C21" s="232"/>
      <c r="D21" s="232"/>
      <c r="E21" s="238"/>
      <c r="F21" s="238"/>
      <c r="G21" s="238"/>
      <c r="H21" s="238"/>
      <c r="I21" s="238"/>
      <c r="J21" s="238"/>
      <c r="K21" s="239"/>
      <c r="L21" s="239"/>
      <c r="M21" s="239"/>
      <c r="N21" s="239"/>
      <c r="O21" s="239"/>
      <c r="P21" s="239"/>
      <c r="Q21" s="239"/>
      <c r="R21" s="239"/>
      <c r="S21" s="18"/>
    </row>
    <row r="22" spans="1:19" ht="23.25" x14ac:dyDescent="0.35">
      <c r="A22" s="241"/>
      <c r="B22" s="233"/>
      <c r="C22" s="233"/>
      <c r="D22" s="233"/>
      <c r="E22" s="240"/>
      <c r="F22" s="240"/>
      <c r="G22" s="240"/>
      <c r="H22" s="240"/>
      <c r="I22" s="240"/>
      <c r="J22" s="240"/>
      <c r="K22" s="241"/>
      <c r="L22" s="241"/>
      <c r="M22" s="241"/>
      <c r="N22" s="241"/>
      <c r="O22" s="241"/>
      <c r="P22" s="241"/>
      <c r="Q22" s="241"/>
      <c r="R22" s="241"/>
      <c r="S22" s="19"/>
    </row>
    <row r="23" spans="1:19" ht="21" x14ac:dyDescent="0.35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265"/>
      <c r="O23" s="265"/>
      <c r="P23" s="265"/>
      <c r="Q23" s="265"/>
      <c r="R23" s="265"/>
    </row>
    <row r="24" spans="1:19" ht="21" x14ac:dyDescent="0.35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265"/>
      <c r="O24" s="265"/>
      <c r="P24" s="265"/>
      <c r="Q24" s="265"/>
      <c r="R24" s="265"/>
    </row>
    <row r="25" spans="1:19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K8:K9"/>
    <mergeCell ref="L8:L9"/>
    <mergeCell ref="A4:M4"/>
    <mergeCell ref="A1:M1"/>
    <mergeCell ref="A2:M2"/>
    <mergeCell ref="A3:M3"/>
    <mergeCell ref="A5:M5"/>
    <mergeCell ref="A8:A9"/>
    <mergeCell ref="B8:B9"/>
    <mergeCell ref="C8:C9"/>
    <mergeCell ref="D8:D9"/>
    <mergeCell ref="E8:G8"/>
    <mergeCell ref="H8:J8"/>
    <mergeCell ref="M8:M9"/>
  </mergeCells>
  <pageMargins left="0.5" right="0.32" top="0.5600000000000000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A2" workbookViewId="0">
      <selection activeCell="N6" sqref="N1:N1048576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162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157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</row>
    <row r="21" spans="1:14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</row>
    <row r="22" spans="1:14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4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6"/>
  <sheetViews>
    <sheetView topLeftCell="C7" workbookViewId="0">
      <selection activeCell="C12" sqref="C12"/>
    </sheetView>
  </sheetViews>
  <sheetFormatPr defaultRowHeight="14.25" x14ac:dyDescent="0.2"/>
  <cols>
    <col min="1" max="1" width="4.25" customWidth="1"/>
    <col min="2" max="2" width="18.625" customWidth="1"/>
    <col min="5" max="10" width="4.125" customWidth="1"/>
    <col min="11" max="13" width="4.75" customWidth="1"/>
    <col min="14" max="15" width="8.125" customWidth="1"/>
    <col min="16" max="16" width="14.25" customWidth="1"/>
    <col min="17" max="17" width="10.25" customWidth="1"/>
    <col min="18" max="20" width="9.125" bestFit="1" customWidth="1"/>
    <col min="21" max="21" width="7.625" customWidth="1"/>
    <col min="22" max="22" width="11.25" bestFit="1" customWidth="1"/>
  </cols>
  <sheetData>
    <row r="1" spans="1:24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24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</row>
    <row r="3" spans="1:24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</row>
    <row r="4" spans="1:24" ht="23.25" x14ac:dyDescent="0.35">
      <c r="A4" s="380" t="s">
        <v>163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</row>
    <row r="5" spans="1:24" ht="23.25" x14ac:dyDescent="0.35">
      <c r="A5" s="380" t="s">
        <v>159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</row>
    <row r="6" spans="1:24" ht="26.25" x14ac:dyDescent="0.4">
      <c r="A6" s="3" t="s">
        <v>164</v>
      </c>
      <c r="B6" s="22"/>
      <c r="C6" s="22"/>
      <c r="D6" s="22"/>
      <c r="E6" s="22"/>
      <c r="F6" s="22"/>
      <c r="G6" s="22"/>
      <c r="H6" s="22"/>
      <c r="I6" s="22"/>
      <c r="J6" s="23"/>
      <c r="K6" s="23"/>
      <c r="L6" s="23"/>
      <c r="M6" s="23"/>
      <c r="N6" s="23"/>
      <c r="O6" s="23"/>
      <c r="P6" s="23"/>
      <c r="Q6" s="23"/>
      <c r="R6" s="23"/>
    </row>
    <row r="7" spans="1:24" ht="18.75" customHeight="1" x14ac:dyDescent="0.3">
      <c r="A7" s="381" t="s">
        <v>6</v>
      </c>
      <c r="B7" s="381" t="s">
        <v>7</v>
      </c>
      <c r="C7" s="390" t="s">
        <v>8</v>
      </c>
      <c r="D7" s="390" t="s">
        <v>9</v>
      </c>
      <c r="E7" s="392" t="s">
        <v>17</v>
      </c>
      <c r="F7" s="393"/>
      <c r="G7" s="394"/>
      <c r="H7" s="392" t="s">
        <v>18</v>
      </c>
      <c r="I7" s="393"/>
      <c r="J7" s="394"/>
      <c r="K7" s="392" t="s">
        <v>19</v>
      </c>
      <c r="L7" s="393"/>
      <c r="M7" s="394"/>
      <c r="N7" s="395" t="s">
        <v>20</v>
      </c>
      <c r="O7" s="396"/>
      <c r="P7" s="388" t="s">
        <v>12</v>
      </c>
      <c r="Q7" s="388" t="s">
        <v>201</v>
      </c>
      <c r="R7" s="388" t="s">
        <v>13</v>
      </c>
      <c r="S7" s="390" t="s">
        <v>202</v>
      </c>
      <c r="T7" s="388" t="s">
        <v>213</v>
      </c>
      <c r="U7" s="388" t="s">
        <v>217</v>
      </c>
      <c r="V7" s="388" t="s">
        <v>218</v>
      </c>
      <c r="W7" s="388" t="s">
        <v>219</v>
      </c>
      <c r="X7" s="388" t="s">
        <v>220</v>
      </c>
    </row>
    <row r="8" spans="1:24" ht="18.75" customHeight="1" x14ac:dyDescent="0.3">
      <c r="A8" s="382"/>
      <c r="B8" s="382"/>
      <c r="C8" s="391"/>
      <c r="D8" s="391"/>
      <c r="E8" s="24" t="s">
        <v>14</v>
      </c>
      <c r="F8" s="24" t="s">
        <v>15</v>
      </c>
      <c r="G8" s="24" t="s">
        <v>16</v>
      </c>
      <c r="H8" s="24" t="s">
        <v>14</v>
      </c>
      <c r="I8" s="24" t="s">
        <v>15</v>
      </c>
      <c r="J8" s="24" t="s">
        <v>16</v>
      </c>
      <c r="K8" s="24" t="s">
        <v>14</v>
      </c>
      <c r="L8" s="24" t="s">
        <v>15</v>
      </c>
      <c r="M8" s="24" t="s">
        <v>16</v>
      </c>
      <c r="N8" s="25" t="s">
        <v>21</v>
      </c>
      <c r="O8" s="25" t="s">
        <v>11</v>
      </c>
      <c r="P8" s="389"/>
      <c r="Q8" s="389"/>
      <c r="R8" s="389"/>
      <c r="S8" s="391"/>
      <c r="T8" s="389"/>
      <c r="U8" s="389"/>
      <c r="V8" s="389"/>
      <c r="W8" s="389"/>
      <c r="X8" s="389"/>
    </row>
    <row r="9" spans="1:24" ht="23.25" x14ac:dyDescent="0.35">
      <c r="A9" s="5"/>
      <c r="B9" s="6"/>
      <c r="C9" s="309"/>
      <c r="D9" s="309"/>
      <c r="E9" s="307">
        <f>SUM(E10:E15)</f>
        <v>20</v>
      </c>
      <c r="F9" s="307">
        <f t="shared" ref="F9:X9" si="0">SUM(F10:F15)</f>
        <v>0</v>
      </c>
      <c r="G9" s="307">
        <f t="shared" si="0"/>
        <v>0</v>
      </c>
      <c r="H9" s="307">
        <f t="shared" si="0"/>
        <v>0</v>
      </c>
      <c r="I9" s="307">
        <f t="shared" si="0"/>
        <v>0</v>
      </c>
      <c r="J9" s="307">
        <f t="shared" si="0"/>
        <v>0</v>
      </c>
      <c r="K9" s="307">
        <f t="shared" si="0"/>
        <v>0</v>
      </c>
      <c r="L9" s="307">
        <f t="shared" si="0"/>
        <v>0</v>
      </c>
      <c r="M9" s="307">
        <f t="shared" si="0"/>
        <v>0</v>
      </c>
      <c r="N9" s="307">
        <f t="shared" si="0"/>
        <v>0</v>
      </c>
      <c r="O9" s="307">
        <f t="shared" si="0"/>
        <v>0</v>
      </c>
      <c r="P9" s="307"/>
      <c r="Q9" s="310">
        <f t="shared" si="0"/>
        <v>80000</v>
      </c>
      <c r="R9" s="310"/>
      <c r="S9" s="310">
        <f t="shared" si="0"/>
        <v>0</v>
      </c>
      <c r="T9" s="310">
        <f t="shared" si="0"/>
        <v>0</v>
      </c>
      <c r="U9" s="310">
        <f t="shared" si="0"/>
        <v>0</v>
      </c>
      <c r="V9" s="310">
        <f t="shared" si="0"/>
        <v>80000</v>
      </c>
      <c r="W9" s="307">
        <f t="shared" si="0"/>
        <v>0</v>
      </c>
      <c r="X9" s="307">
        <f t="shared" si="0"/>
        <v>0</v>
      </c>
    </row>
    <row r="10" spans="1:24" s="265" customFormat="1" ht="21" x14ac:dyDescent="0.35">
      <c r="A10" s="274">
        <v>1</v>
      </c>
      <c r="B10" s="235" t="s">
        <v>288</v>
      </c>
      <c r="C10" s="234" t="s">
        <v>289</v>
      </c>
      <c r="D10" s="234" t="s">
        <v>290</v>
      </c>
      <c r="E10" s="245">
        <v>20</v>
      </c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6" t="s">
        <v>292</v>
      </c>
      <c r="Q10" s="251">
        <v>80000</v>
      </c>
      <c r="R10" s="246" t="s">
        <v>293</v>
      </c>
      <c r="S10" s="246"/>
      <c r="T10" s="246" t="s">
        <v>293</v>
      </c>
      <c r="U10" s="246">
        <v>0</v>
      </c>
      <c r="V10" s="251">
        <v>80000</v>
      </c>
      <c r="W10" s="246">
        <v>0</v>
      </c>
      <c r="X10" s="246">
        <v>0</v>
      </c>
    </row>
    <row r="11" spans="1:24" s="265" customFormat="1" ht="21" x14ac:dyDescent="0.35">
      <c r="A11" s="274"/>
      <c r="B11" s="235"/>
      <c r="C11" s="234" t="s">
        <v>295</v>
      </c>
      <c r="D11" s="234" t="s">
        <v>291</v>
      </c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6"/>
      <c r="Q11" s="246"/>
      <c r="R11" s="246"/>
      <c r="S11" s="246"/>
      <c r="T11" s="246"/>
      <c r="U11" s="246"/>
      <c r="V11" s="246"/>
      <c r="W11" s="246"/>
      <c r="X11" s="246"/>
    </row>
    <row r="12" spans="1:24" s="265" customFormat="1" ht="21" x14ac:dyDescent="0.35">
      <c r="A12" s="274"/>
      <c r="B12" s="235"/>
      <c r="C12" s="234"/>
      <c r="D12" s="234"/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6"/>
      <c r="Q12" s="246"/>
      <c r="R12" s="246"/>
      <c r="S12" s="246"/>
      <c r="T12" s="246"/>
      <c r="U12" s="246"/>
      <c r="V12" s="246"/>
      <c r="W12" s="246"/>
      <c r="X12" s="246"/>
    </row>
    <row r="13" spans="1:24" s="265" customFormat="1" ht="21" x14ac:dyDescent="0.35">
      <c r="A13" s="274"/>
      <c r="B13" s="235"/>
      <c r="C13" s="234"/>
      <c r="D13" s="234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6"/>
      <c r="Q13" s="246"/>
      <c r="R13" s="246"/>
      <c r="S13" s="246"/>
      <c r="T13" s="246"/>
      <c r="U13" s="246"/>
      <c r="V13" s="246"/>
      <c r="W13" s="246"/>
      <c r="X13" s="246"/>
    </row>
    <row r="14" spans="1:24" s="265" customFormat="1" ht="21" x14ac:dyDescent="0.35">
      <c r="A14" s="274"/>
      <c r="B14" s="236"/>
      <c r="C14" s="232"/>
      <c r="D14" s="232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9"/>
      <c r="Q14" s="239"/>
      <c r="R14" s="239"/>
      <c r="S14" s="239"/>
      <c r="T14" s="239"/>
      <c r="U14" s="239"/>
      <c r="V14" s="239"/>
      <c r="W14" s="239"/>
      <c r="X14" s="239"/>
    </row>
    <row r="15" spans="1:24" s="265" customFormat="1" ht="21" x14ac:dyDescent="0.35">
      <c r="A15" s="241"/>
      <c r="B15" s="233"/>
      <c r="C15" s="233"/>
      <c r="D15" s="233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1"/>
      <c r="Q15" s="241"/>
      <c r="R15" s="241"/>
      <c r="S15" s="241"/>
      <c r="T15" s="241"/>
      <c r="U15" s="241"/>
      <c r="V15" s="241"/>
      <c r="W15" s="241"/>
      <c r="X15" s="241"/>
    </row>
    <row r="16" spans="1:24" ht="23.25" x14ac:dyDescent="0.3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</sheetData>
  <mergeCells count="22">
    <mergeCell ref="X7:X8"/>
    <mergeCell ref="E7:G7"/>
    <mergeCell ref="T7:T8"/>
    <mergeCell ref="U7:U8"/>
    <mergeCell ref="V7:V8"/>
    <mergeCell ref="W7:W8"/>
    <mergeCell ref="P7:P8"/>
    <mergeCell ref="Q7:Q8"/>
    <mergeCell ref="R7:R8"/>
    <mergeCell ref="S7:S8"/>
    <mergeCell ref="H7:J7"/>
    <mergeCell ref="K7:M7"/>
    <mergeCell ref="N7:O7"/>
    <mergeCell ref="A7:A8"/>
    <mergeCell ref="B7:B8"/>
    <mergeCell ref="C7:C8"/>
    <mergeCell ref="D7:D8"/>
    <mergeCell ref="A1:R1"/>
    <mergeCell ref="A2:R2"/>
    <mergeCell ref="A3:R3"/>
    <mergeCell ref="A4:R4"/>
    <mergeCell ref="A5:R5"/>
  </mergeCells>
  <pageMargins left="0.27559055118110237" right="0.19685039370078741" top="0.74803149606299213" bottom="0.74803149606299213" header="0.31496062992125984" footer="0.31496062992125984"/>
  <pageSetup paperSize="9" scale="9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workbookViewId="0">
      <selection activeCell="N6" sqref="N1:N1048576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163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165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</row>
    <row r="21" spans="1:14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</row>
    <row r="22" spans="1:14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4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26"/>
  <sheetViews>
    <sheetView topLeftCell="A7" workbookViewId="0">
      <selection activeCell="A19" sqref="A19:XFD19"/>
    </sheetView>
  </sheetViews>
  <sheetFormatPr defaultRowHeight="14.25" x14ac:dyDescent="0.2"/>
  <cols>
    <col min="1" max="1" width="4.1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9.625" bestFit="1" customWidth="1"/>
    <col min="13" max="13" width="9.75" customWidth="1"/>
    <col min="14" max="14" width="5.625" customWidth="1"/>
    <col min="15" max="15" width="10.375" bestFit="1" customWidth="1"/>
    <col min="16" max="17" width="8.5" bestFit="1" customWidth="1"/>
    <col min="18" max="18" width="7.375" bestFit="1" customWidth="1"/>
    <col min="19" max="19" width="9.125" bestFit="1" customWidth="1"/>
  </cols>
  <sheetData>
    <row r="1" spans="1:20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20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20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20" ht="23.25" x14ac:dyDescent="0.35">
      <c r="A4" s="380" t="s">
        <v>166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20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20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20" ht="26.25" x14ac:dyDescent="0.4">
      <c r="A7" s="3" t="s">
        <v>167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20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20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20" s="259" customFormat="1" ht="23.25" x14ac:dyDescent="0.35">
      <c r="A10" s="298"/>
      <c r="B10" s="299"/>
      <c r="C10" s="299"/>
      <c r="D10" s="299"/>
      <c r="E10" s="300">
        <f>SUM(E11:E22)</f>
        <v>122</v>
      </c>
      <c r="F10" s="300">
        <f t="shared" ref="F10:S10" si="0">SUM(F11:F22)</f>
        <v>51</v>
      </c>
      <c r="G10" s="300">
        <f t="shared" si="0"/>
        <v>71</v>
      </c>
      <c r="H10" s="300">
        <f t="shared" si="0"/>
        <v>116</v>
      </c>
      <c r="I10" s="300">
        <f t="shared" si="0"/>
        <v>45</v>
      </c>
      <c r="J10" s="300">
        <f t="shared" si="0"/>
        <v>71</v>
      </c>
      <c r="K10" s="300"/>
      <c r="L10" s="301">
        <f t="shared" si="0"/>
        <v>103200</v>
      </c>
      <c r="M10" s="301"/>
      <c r="N10" s="301">
        <f t="shared" si="0"/>
        <v>122</v>
      </c>
      <c r="O10" s="301">
        <f t="shared" si="0"/>
        <v>0</v>
      </c>
      <c r="P10" s="301">
        <f t="shared" si="0"/>
        <v>61200</v>
      </c>
      <c r="Q10" s="301">
        <f t="shared" si="0"/>
        <v>44000</v>
      </c>
      <c r="R10" s="301">
        <f t="shared" si="0"/>
        <v>2000</v>
      </c>
      <c r="S10" s="301">
        <f t="shared" si="0"/>
        <v>0</v>
      </c>
    </row>
    <row r="11" spans="1:20" ht="21" x14ac:dyDescent="0.35">
      <c r="A11" s="273">
        <v>1</v>
      </c>
      <c r="B11" s="235" t="s">
        <v>250</v>
      </c>
      <c r="C11" s="234" t="s">
        <v>211</v>
      </c>
      <c r="D11" s="234" t="s">
        <v>265</v>
      </c>
      <c r="E11" s="245">
        <v>30</v>
      </c>
      <c r="F11" s="245">
        <v>13</v>
      </c>
      <c r="G11" s="245">
        <v>17</v>
      </c>
      <c r="H11" s="245">
        <v>30</v>
      </c>
      <c r="I11" s="245">
        <v>13</v>
      </c>
      <c r="J11" s="245">
        <v>17</v>
      </c>
      <c r="K11" s="246" t="s">
        <v>266</v>
      </c>
      <c r="L11" s="251">
        <v>26400</v>
      </c>
      <c r="M11" s="251" t="s">
        <v>268</v>
      </c>
      <c r="N11" s="251">
        <v>30</v>
      </c>
      <c r="O11" s="251" t="s">
        <v>269</v>
      </c>
      <c r="P11" s="251">
        <f>1000*18</f>
        <v>18000</v>
      </c>
      <c r="Q11" s="251">
        <f>400*30</f>
        <v>12000</v>
      </c>
      <c r="R11" s="251">
        <f>400</f>
        <v>400</v>
      </c>
      <c r="S11" s="251"/>
      <c r="T11" s="265"/>
    </row>
    <row r="12" spans="1:20" ht="21" x14ac:dyDescent="0.35">
      <c r="A12" s="273"/>
      <c r="B12" s="234"/>
      <c r="C12" s="234"/>
      <c r="D12" s="234"/>
      <c r="E12" s="245"/>
      <c r="F12" s="245"/>
      <c r="G12" s="245"/>
      <c r="H12" s="245"/>
      <c r="I12" s="245"/>
      <c r="J12" s="245"/>
      <c r="K12" s="246" t="s">
        <v>267</v>
      </c>
      <c r="L12" s="251"/>
      <c r="M12" s="251"/>
      <c r="N12" s="251"/>
      <c r="O12" s="251" t="s">
        <v>254</v>
      </c>
      <c r="P12" s="251"/>
      <c r="Q12" s="251"/>
      <c r="R12" s="251"/>
      <c r="S12" s="251"/>
      <c r="T12" s="265"/>
    </row>
    <row r="13" spans="1:20" ht="21" x14ac:dyDescent="0.35">
      <c r="A13" s="273">
        <v>2</v>
      </c>
      <c r="B13" s="235" t="s">
        <v>280</v>
      </c>
      <c r="C13" s="234" t="s">
        <v>211</v>
      </c>
      <c r="D13" s="234" t="s">
        <v>281</v>
      </c>
      <c r="E13" s="245">
        <v>20</v>
      </c>
      <c r="F13" s="245">
        <v>9</v>
      </c>
      <c r="G13" s="245">
        <v>11</v>
      </c>
      <c r="H13" s="245">
        <v>20</v>
      </c>
      <c r="I13" s="245">
        <v>9</v>
      </c>
      <c r="J13" s="245">
        <v>11</v>
      </c>
      <c r="K13" s="246" t="s">
        <v>282</v>
      </c>
      <c r="L13" s="251">
        <v>19200</v>
      </c>
      <c r="M13" s="251" t="s">
        <v>268</v>
      </c>
      <c r="N13" s="251">
        <v>20</v>
      </c>
      <c r="O13" s="251" t="s">
        <v>284</v>
      </c>
      <c r="P13" s="251">
        <f>600*18</f>
        <v>10800</v>
      </c>
      <c r="Q13" s="251">
        <f>400*20</f>
        <v>8000</v>
      </c>
      <c r="R13" s="251">
        <v>400</v>
      </c>
      <c r="S13" s="251">
        <v>0</v>
      </c>
      <c r="T13" s="265"/>
    </row>
    <row r="14" spans="1:20" ht="21" x14ac:dyDescent="0.35">
      <c r="A14" s="273"/>
      <c r="B14" s="234"/>
      <c r="C14" s="234"/>
      <c r="D14" s="234"/>
      <c r="E14" s="245"/>
      <c r="F14" s="245"/>
      <c r="G14" s="245"/>
      <c r="H14" s="245"/>
      <c r="I14" s="245"/>
      <c r="J14" s="245"/>
      <c r="K14" s="246" t="s">
        <v>283</v>
      </c>
      <c r="L14" s="251"/>
      <c r="M14" s="251"/>
      <c r="N14" s="251"/>
      <c r="O14" s="251" t="s">
        <v>285</v>
      </c>
      <c r="P14" s="251"/>
      <c r="Q14" s="251"/>
      <c r="R14" s="251"/>
      <c r="S14" s="251"/>
      <c r="T14" s="265"/>
    </row>
    <row r="15" spans="1:20" ht="21" x14ac:dyDescent="0.35">
      <c r="A15" s="273">
        <v>3</v>
      </c>
      <c r="B15" s="235" t="s">
        <v>280</v>
      </c>
      <c r="C15" s="234" t="s">
        <v>211</v>
      </c>
      <c r="D15" s="234" t="s">
        <v>287</v>
      </c>
      <c r="E15" s="245">
        <v>20</v>
      </c>
      <c r="F15" s="245">
        <v>11</v>
      </c>
      <c r="G15" s="245">
        <v>9</v>
      </c>
      <c r="H15" s="245">
        <v>17</v>
      </c>
      <c r="I15" s="245">
        <v>8</v>
      </c>
      <c r="J15" s="245">
        <v>9</v>
      </c>
      <c r="K15" s="246" t="s">
        <v>282</v>
      </c>
      <c r="L15" s="251">
        <v>19200</v>
      </c>
      <c r="M15" s="251" t="s">
        <v>221</v>
      </c>
      <c r="N15" s="251">
        <v>20</v>
      </c>
      <c r="O15" s="251" t="s">
        <v>284</v>
      </c>
      <c r="P15" s="251">
        <f>600*18</f>
        <v>10800</v>
      </c>
      <c r="Q15" s="251">
        <f>400*20</f>
        <v>8000</v>
      </c>
      <c r="R15" s="251">
        <v>400</v>
      </c>
      <c r="S15" s="251">
        <v>0</v>
      </c>
      <c r="T15" s="265"/>
    </row>
    <row r="16" spans="1:20" ht="21" x14ac:dyDescent="0.35">
      <c r="A16" s="273"/>
      <c r="B16" s="234"/>
      <c r="C16" s="234"/>
      <c r="D16" s="234"/>
      <c r="E16" s="245"/>
      <c r="F16" s="245"/>
      <c r="G16" s="245"/>
      <c r="H16" s="245"/>
      <c r="I16" s="245"/>
      <c r="J16" s="245"/>
      <c r="K16" s="246" t="s">
        <v>283</v>
      </c>
      <c r="L16" s="251"/>
      <c r="M16" s="251"/>
      <c r="N16" s="251"/>
      <c r="O16" s="251" t="s">
        <v>285</v>
      </c>
      <c r="P16" s="251"/>
      <c r="Q16" s="251"/>
      <c r="R16" s="251"/>
      <c r="S16" s="251"/>
      <c r="T16" s="265"/>
    </row>
    <row r="17" spans="1:20" ht="21" x14ac:dyDescent="0.35">
      <c r="A17" s="273">
        <v>4</v>
      </c>
      <c r="B17" s="235" t="s">
        <v>310</v>
      </c>
      <c r="C17" s="234" t="s">
        <v>211</v>
      </c>
      <c r="D17" s="234" t="s">
        <v>311</v>
      </c>
      <c r="E17" s="245">
        <v>27</v>
      </c>
      <c r="F17" s="245">
        <v>6</v>
      </c>
      <c r="G17" s="245">
        <v>21</v>
      </c>
      <c r="H17" s="245">
        <v>24</v>
      </c>
      <c r="I17" s="245">
        <v>3</v>
      </c>
      <c r="J17" s="245">
        <v>21</v>
      </c>
      <c r="K17" s="246" t="s">
        <v>312</v>
      </c>
      <c r="L17" s="251">
        <v>19200</v>
      </c>
      <c r="M17" s="251" t="s">
        <v>226</v>
      </c>
      <c r="N17" s="251">
        <v>27</v>
      </c>
      <c r="O17" s="251" t="s">
        <v>313</v>
      </c>
      <c r="P17" s="251">
        <f>600*18</f>
        <v>10800</v>
      </c>
      <c r="Q17" s="251">
        <v>8000</v>
      </c>
      <c r="R17" s="251">
        <v>400</v>
      </c>
      <c r="S17" s="251"/>
      <c r="T17" s="265"/>
    </row>
    <row r="18" spans="1:20" ht="21" x14ac:dyDescent="0.35">
      <c r="A18" s="273"/>
      <c r="B18" s="234"/>
      <c r="C18" s="234"/>
      <c r="D18" s="234"/>
      <c r="E18" s="245"/>
      <c r="F18" s="245"/>
      <c r="G18" s="245"/>
      <c r="H18" s="245"/>
      <c r="I18" s="245"/>
      <c r="J18" s="245"/>
      <c r="K18" s="246"/>
      <c r="L18" s="251"/>
      <c r="M18" s="251"/>
      <c r="N18" s="251"/>
      <c r="O18" s="251" t="s">
        <v>314</v>
      </c>
      <c r="P18" s="251"/>
      <c r="Q18" s="251"/>
      <c r="R18" s="251"/>
      <c r="S18" s="251"/>
      <c r="T18" s="265"/>
    </row>
    <row r="19" spans="1:20" s="371" customFormat="1" ht="21" x14ac:dyDescent="0.35">
      <c r="A19" s="273">
        <v>5</v>
      </c>
      <c r="B19" s="236" t="s">
        <v>315</v>
      </c>
      <c r="C19" s="232" t="s">
        <v>211</v>
      </c>
      <c r="D19" s="232" t="s">
        <v>316</v>
      </c>
      <c r="E19" s="238">
        <v>25</v>
      </c>
      <c r="F19" s="238">
        <v>12</v>
      </c>
      <c r="G19" s="238">
        <v>13</v>
      </c>
      <c r="H19" s="238">
        <v>25</v>
      </c>
      <c r="I19" s="238">
        <v>12</v>
      </c>
      <c r="J19" s="238">
        <v>13</v>
      </c>
      <c r="K19" s="246" t="s">
        <v>312</v>
      </c>
      <c r="L19" s="251">
        <v>19200</v>
      </c>
      <c r="M19" s="251" t="s">
        <v>307</v>
      </c>
      <c r="N19" s="251">
        <v>25</v>
      </c>
      <c r="O19" s="251" t="s">
        <v>313</v>
      </c>
      <c r="P19" s="251">
        <f>600*18</f>
        <v>10800</v>
      </c>
      <c r="Q19" s="251">
        <v>8000</v>
      </c>
      <c r="R19" s="251">
        <v>400</v>
      </c>
      <c r="S19" s="251"/>
      <c r="T19" s="370"/>
    </row>
    <row r="20" spans="1:20" ht="21" x14ac:dyDescent="0.35">
      <c r="A20" s="315"/>
      <c r="B20" s="316"/>
      <c r="C20" s="316"/>
      <c r="D20" s="316"/>
      <c r="E20" s="317"/>
      <c r="F20" s="317"/>
      <c r="G20" s="317"/>
      <c r="H20" s="317"/>
      <c r="I20" s="317"/>
      <c r="J20" s="317"/>
      <c r="K20" s="246"/>
      <c r="L20" s="251"/>
      <c r="M20" s="251"/>
      <c r="N20" s="251"/>
      <c r="O20" s="251" t="s">
        <v>314</v>
      </c>
      <c r="P20" s="251"/>
      <c r="Q20" s="251"/>
      <c r="R20" s="251"/>
      <c r="S20" s="251"/>
      <c r="T20" s="265"/>
    </row>
    <row r="21" spans="1:20" ht="21" x14ac:dyDescent="0.35">
      <c r="A21" s="273"/>
      <c r="B21" s="232"/>
      <c r="C21" s="232"/>
      <c r="D21" s="232"/>
      <c r="E21" s="238"/>
      <c r="F21" s="238"/>
      <c r="G21" s="238"/>
      <c r="H21" s="238"/>
      <c r="I21" s="238"/>
      <c r="J21" s="238"/>
      <c r="K21" s="239"/>
      <c r="L21" s="252"/>
      <c r="M21" s="252"/>
      <c r="N21" s="252"/>
      <c r="O21" s="252"/>
      <c r="P21" s="252"/>
      <c r="Q21" s="252"/>
      <c r="R21" s="252"/>
      <c r="S21" s="252"/>
      <c r="T21" s="265"/>
    </row>
    <row r="22" spans="1:20" ht="21" x14ac:dyDescent="0.35">
      <c r="A22" s="240"/>
      <c r="B22" s="233"/>
      <c r="C22" s="233"/>
      <c r="D22" s="233"/>
      <c r="E22" s="240"/>
      <c r="F22" s="240"/>
      <c r="G22" s="240"/>
      <c r="H22" s="240"/>
      <c r="I22" s="240"/>
      <c r="J22" s="240"/>
      <c r="K22" s="241"/>
      <c r="L22" s="286"/>
      <c r="M22" s="286"/>
      <c r="N22" s="286"/>
      <c r="O22" s="286"/>
      <c r="P22" s="286"/>
      <c r="Q22" s="286"/>
      <c r="R22" s="286"/>
      <c r="S22" s="286"/>
      <c r="T22" s="265"/>
    </row>
    <row r="23" spans="1:20" ht="21" x14ac:dyDescent="0.35">
      <c r="A23" s="289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290"/>
      <c r="M23" s="290"/>
      <c r="N23" s="291"/>
      <c r="O23" s="291"/>
      <c r="P23" s="291"/>
      <c r="Q23" s="291"/>
      <c r="R23" s="291"/>
      <c r="S23" s="291"/>
      <c r="T23" s="265"/>
    </row>
    <row r="24" spans="1:20" ht="21" x14ac:dyDescent="0.35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265"/>
      <c r="O24" s="265"/>
      <c r="P24" s="265"/>
      <c r="Q24" s="265"/>
      <c r="R24" s="265"/>
      <c r="S24" s="265"/>
      <c r="T24" s="265"/>
    </row>
    <row r="25" spans="1:20" ht="21" x14ac:dyDescent="0.35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265"/>
      <c r="O25" s="265"/>
      <c r="P25" s="265"/>
      <c r="Q25" s="265"/>
      <c r="R25" s="265"/>
      <c r="S25" s="265"/>
      <c r="T25" s="265"/>
    </row>
    <row r="26" spans="1:20" ht="19.5" x14ac:dyDescent="0.25">
      <c r="A26" s="265"/>
      <c r="B26" s="265"/>
      <c r="C26" s="265"/>
      <c r="D26" s="265"/>
      <c r="E26" s="265"/>
      <c r="F26" s="265"/>
      <c r="G26" s="265"/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25"/>
  <sheetViews>
    <sheetView workbookViewId="0">
      <selection activeCell="E10" sqref="E10:S10"/>
    </sheetView>
  </sheetViews>
  <sheetFormatPr defaultRowHeight="14.25" x14ac:dyDescent="0.2"/>
  <cols>
    <col min="1" max="1" width="3.6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8.5" bestFit="1" customWidth="1"/>
    <col min="13" max="13" width="8.625" bestFit="1" customWidth="1"/>
    <col min="14" max="14" width="5.5" customWidth="1"/>
    <col min="15" max="15" width="9.125" bestFit="1" customWidth="1"/>
    <col min="16" max="16" width="8.5" bestFit="1" customWidth="1"/>
    <col min="17" max="17" width="7.375" bestFit="1" customWidth="1"/>
    <col min="18" max="18" width="5.75" bestFit="1" customWidth="1"/>
    <col min="19" max="19" width="5.25" bestFit="1" customWidth="1"/>
  </cols>
  <sheetData>
    <row r="1" spans="1:21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21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21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21" ht="23.25" x14ac:dyDescent="0.35">
      <c r="A4" s="380" t="s">
        <v>168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21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21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21" ht="26.25" x14ac:dyDescent="0.4">
      <c r="A7" s="3" t="s">
        <v>165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21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21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21" ht="23.25" x14ac:dyDescent="0.35">
      <c r="A10" s="5"/>
      <c r="B10" s="6"/>
      <c r="C10" s="6"/>
      <c r="D10" s="6"/>
      <c r="E10" s="300">
        <f>SUM(E11:E22)</f>
        <v>20</v>
      </c>
      <c r="F10" s="300">
        <f t="shared" ref="F10:S10" si="0">SUM(F11:F22)</f>
        <v>20</v>
      </c>
      <c r="G10" s="300">
        <f t="shared" si="0"/>
        <v>0</v>
      </c>
      <c r="H10" s="300">
        <f t="shared" si="0"/>
        <v>18</v>
      </c>
      <c r="I10" s="300">
        <f t="shared" si="0"/>
        <v>18</v>
      </c>
      <c r="J10" s="300">
        <f t="shared" si="0"/>
        <v>0</v>
      </c>
      <c r="K10" s="300"/>
      <c r="L10" s="301">
        <f t="shared" si="0"/>
        <v>32400</v>
      </c>
      <c r="M10" s="301"/>
      <c r="N10" s="301">
        <f t="shared" si="0"/>
        <v>20</v>
      </c>
      <c r="O10" s="301">
        <f t="shared" si="0"/>
        <v>0</v>
      </c>
      <c r="P10" s="301">
        <f t="shared" si="0"/>
        <v>24000</v>
      </c>
      <c r="Q10" s="301">
        <f t="shared" si="0"/>
        <v>8000</v>
      </c>
      <c r="R10" s="301">
        <f t="shared" si="0"/>
        <v>400</v>
      </c>
      <c r="S10" s="301">
        <f t="shared" si="0"/>
        <v>0</v>
      </c>
    </row>
    <row r="11" spans="1:21" ht="21" x14ac:dyDescent="0.35">
      <c r="A11" s="273">
        <v>1</v>
      </c>
      <c r="B11" s="235" t="s">
        <v>256</v>
      </c>
      <c r="C11" s="234" t="s">
        <v>258</v>
      </c>
      <c r="D11" s="234" t="s">
        <v>259</v>
      </c>
      <c r="E11" s="245">
        <v>20</v>
      </c>
      <c r="F11" s="245">
        <v>20</v>
      </c>
      <c r="G11" s="245">
        <v>0</v>
      </c>
      <c r="H11" s="245">
        <v>18</v>
      </c>
      <c r="I11" s="245">
        <v>18</v>
      </c>
      <c r="J11" s="245">
        <v>0</v>
      </c>
      <c r="K11" s="246" t="s">
        <v>260</v>
      </c>
      <c r="L11" s="251">
        <v>32400</v>
      </c>
      <c r="M11" s="251" t="s">
        <v>226</v>
      </c>
      <c r="N11" s="251">
        <v>20</v>
      </c>
      <c r="O11" s="251" t="s">
        <v>262</v>
      </c>
      <c r="P11" s="251">
        <f>1000*24</f>
        <v>24000</v>
      </c>
      <c r="Q11" s="251">
        <f>400*20</f>
        <v>8000</v>
      </c>
      <c r="R11" s="251">
        <v>400</v>
      </c>
      <c r="S11" s="246"/>
      <c r="T11" s="265"/>
      <c r="U11" s="265"/>
    </row>
    <row r="12" spans="1:21" ht="21" x14ac:dyDescent="0.35">
      <c r="A12" s="273"/>
      <c r="B12" s="235" t="s">
        <v>257</v>
      </c>
      <c r="C12" s="234"/>
      <c r="D12" s="234"/>
      <c r="E12" s="245"/>
      <c r="F12" s="245"/>
      <c r="G12" s="245"/>
      <c r="H12" s="245"/>
      <c r="I12" s="245"/>
      <c r="J12" s="245"/>
      <c r="K12" s="246" t="s">
        <v>261</v>
      </c>
      <c r="L12" s="251"/>
      <c r="M12" s="251"/>
      <c r="N12" s="251"/>
      <c r="O12" s="251" t="s">
        <v>263</v>
      </c>
      <c r="P12" s="251"/>
      <c r="Q12" s="251"/>
      <c r="R12" s="251"/>
      <c r="S12" s="246"/>
      <c r="T12" s="265"/>
      <c r="U12" s="265"/>
    </row>
    <row r="13" spans="1:21" ht="21" x14ac:dyDescent="0.35">
      <c r="A13" s="273"/>
      <c r="B13" s="234"/>
      <c r="C13" s="234"/>
      <c r="D13" s="234"/>
      <c r="E13" s="245"/>
      <c r="F13" s="245"/>
      <c r="G13" s="245"/>
      <c r="H13" s="245"/>
      <c r="I13" s="245"/>
      <c r="J13" s="245"/>
      <c r="K13" s="246"/>
      <c r="L13" s="251"/>
      <c r="M13" s="251"/>
      <c r="N13" s="251"/>
      <c r="O13" s="251"/>
      <c r="P13" s="251"/>
      <c r="Q13" s="251"/>
      <c r="R13" s="251"/>
      <c r="S13" s="246"/>
      <c r="T13" s="265"/>
      <c r="U13" s="265"/>
    </row>
    <row r="14" spans="1:21" ht="21" x14ac:dyDescent="0.35">
      <c r="A14" s="273"/>
      <c r="B14" s="234"/>
      <c r="C14" s="234"/>
      <c r="D14" s="234"/>
      <c r="E14" s="245"/>
      <c r="F14" s="245"/>
      <c r="G14" s="245"/>
      <c r="H14" s="245"/>
      <c r="I14" s="245"/>
      <c r="J14" s="245"/>
      <c r="K14" s="246"/>
      <c r="L14" s="251"/>
      <c r="M14" s="251"/>
      <c r="N14" s="251"/>
      <c r="O14" s="251"/>
      <c r="P14" s="251"/>
      <c r="Q14" s="251"/>
      <c r="R14" s="251"/>
      <c r="S14" s="246"/>
      <c r="T14" s="265"/>
      <c r="U14" s="265"/>
    </row>
    <row r="15" spans="1:21" ht="21" x14ac:dyDescent="0.35">
      <c r="A15" s="273"/>
      <c r="B15" s="234"/>
      <c r="C15" s="234"/>
      <c r="D15" s="234"/>
      <c r="E15" s="245"/>
      <c r="F15" s="245"/>
      <c r="G15" s="245"/>
      <c r="H15" s="245"/>
      <c r="I15" s="245"/>
      <c r="J15" s="245"/>
      <c r="K15" s="246"/>
      <c r="L15" s="251"/>
      <c r="M15" s="251"/>
      <c r="N15" s="251"/>
      <c r="O15" s="251"/>
      <c r="P15" s="251"/>
      <c r="Q15" s="251"/>
      <c r="R15" s="251"/>
      <c r="S15" s="246"/>
      <c r="T15" s="265"/>
      <c r="U15" s="265"/>
    </row>
    <row r="16" spans="1:21" ht="21" x14ac:dyDescent="0.35">
      <c r="A16" s="274"/>
      <c r="B16" s="234"/>
      <c r="C16" s="234"/>
      <c r="D16" s="234"/>
      <c r="E16" s="245"/>
      <c r="F16" s="245"/>
      <c r="G16" s="245"/>
      <c r="H16" s="245"/>
      <c r="I16" s="245"/>
      <c r="J16" s="245"/>
      <c r="K16" s="246"/>
      <c r="L16" s="251"/>
      <c r="M16" s="251"/>
      <c r="N16" s="251"/>
      <c r="O16" s="251"/>
      <c r="P16" s="251"/>
      <c r="Q16" s="251"/>
      <c r="R16" s="251"/>
      <c r="S16" s="246"/>
      <c r="T16" s="265"/>
      <c r="U16" s="265"/>
    </row>
    <row r="17" spans="1:21" ht="21" x14ac:dyDescent="0.35">
      <c r="A17" s="274"/>
      <c r="B17" s="234"/>
      <c r="C17" s="234"/>
      <c r="D17" s="234"/>
      <c r="E17" s="245"/>
      <c r="F17" s="245"/>
      <c r="G17" s="245"/>
      <c r="H17" s="245"/>
      <c r="I17" s="245"/>
      <c r="J17" s="245"/>
      <c r="K17" s="246"/>
      <c r="L17" s="251"/>
      <c r="M17" s="251"/>
      <c r="N17" s="251"/>
      <c r="O17" s="251"/>
      <c r="P17" s="251"/>
      <c r="Q17" s="251"/>
      <c r="R17" s="251"/>
      <c r="S17" s="246"/>
      <c r="T17" s="265"/>
      <c r="U17" s="265"/>
    </row>
    <row r="18" spans="1:21" ht="21" x14ac:dyDescent="0.35">
      <c r="A18" s="274"/>
      <c r="B18" s="234"/>
      <c r="C18" s="234"/>
      <c r="D18" s="234"/>
      <c r="E18" s="245"/>
      <c r="F18" s="245"/>
      <c r="G18" s="245"/>
      <c r="H18" s="245"/>
      <c r="I18" s="245"/>
      <c r="J18" s="245"/>
      <c r="K18" s="246"/>
      <c r="L18" s="251"/>
      <c r="M18" s="251"/>
      <c r="N18" s="251"/>
      <c r="O18" s="251"/>
      <c r="P18" s="251"/>
      <c r="Q18" s="251"/>
      <c r="R18" s="251"/>
      <c r="S18" s="246"/>
      <c r="T18" s="265"/>
      <c r="U18" s="265"/>
    </row>
    <row r="19" spans="1:21" ht="21" x14ac:dyDescent="0.35">
      <c r="A19" s="274"/>
      <c r="B19" s="232"/>
      <c r="C19" s="232"/>
      <c r="D19" s="232"/>
      <c r="E19" s="238"/>
      <c r="F19" s="238"/>
      <c r="G19" s="238"/>
      <c r="H19" s="238"/>
      <c r="I19" s="238"/>
      <c r="J19" s="238"/>
      <c r="K19" s="239"/>
      <c r="L19" s="252"/>
      <c r="M19" s="252"/>
      <c r="N19" s="252"/>
      <c r="O19" s="252"/>
      <c r="P19" s="252"/>
      <c r="Q19" s="252"/>
      <c r="R19" s="252"/>
      <c r="S19" s="239"/>
      <c r="T19" s="265"/>
      <c r="U19" s="265"/>
    </row>
    <row r="20" spans="1:21" ht="21" x14ac:dyDescent="0.35">
      <c r="A20" s="274"/>
      <c r="B20" s="232"/>
      <c r="C20" s="232"/>
      <c r="D20" s="232"/>
      <c r="E20" s="238"/>
      <c r="F20" s="238"/>
      <c r="G20" s="238"/>
      <c r="H20" s="238"/>
      <c r="I20" s="238"/>
      <c r="J20" s="238"/>
      <c r="K20" s="239"/>
      <c r="L20" s="252"/>
      <c r="M20" s="252"/>
      <c r="N20" s="252"/>
      <c r="O20" s="252"/>
      <c r="P20" s="252"/>
      <c r="Q20" s="252"/>
      <c r="R20" s="252"/>
      <c r="S20" s="239"/>
      <c r="T20" s="265"/>
      <c r="U20" s="265"/>
    </row>
    <row r="21" spans="1:21" ht="21" x14ac:dyDescent="0.35">
      <c r="A21" s="274"/>
      <c r="B21" s="232"/>
      <c r="C21" s="232"/>
      <c r="D21" s="232"/>
      <c r="E21" s="238"/>
      <c r="F21" s="238"/>
      <c r="G21" s="238"/>
      <c r="H21" s="238"/>
      <c r="I21" s="238"/>
      <c r="J21" s="238"/>
      <c r="K21" s="239"/>
      <c r="L21" s="252"/>
      <c r="M21" s="252"/>
      <c r="N21" s="252"/>
      <c r="O21" s="252"/>
      <c r="P21" s="252"/>
      <c r="Q21" s="252"/>
      <c r="R21" s="252"/>
      <c r="S21" s="239"/>
      <c r="T21" s="265"/>
      <c r="U21" s="265"/>
    </row>
    <row r="22" spans="1:21" ht="21" x14ac:dyDescent="0.35">
      <c r="A22" s="241"/>
      <c r="B22" s="233"/>
      <c r="C22" s="233"/>
      <c r="D22" s="233"/>
      <c r="E22" s="240"/>
      <c r="F22" s="240"/>
      <c r="G22" s="240"/>
      <c r="H22" s="240"/>
      <c r="I22" s="240"/>
      <c r="J22" s="240"/>
      <c r="K22" s="241"/>
      <c r="L22" s="286"/>
      <c r="M22" s="286"/>
      <c r="N22" s="286"/>
      <c r="O22" s="286"/>
      <c r="P22" s="286"/>
      <c r="Q22" s="286"/>
      <c r="R22" s="286"/>
      <c r="S22" s="241"/>
      <c r="T22" s="265"/>
      <c r="U22" s="265"/>
    </row>
    <row r="23" spans="1:21" ht="21" x14ac:dyDescent="0.35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265"/>
      <c r="O23" s="265"/>
      <c r="P23" s="265"/>
      <c r="Q23" s="265"/>
      <c r="R23" s="265"/>
      <c r="S23" s="265"/>
      <c r="T23" s="265"/>
      <c r="U23" s="265"/>
    </row>
    <row r="24" spans="1:21" ht="21" x14ac:dyDescent="0.35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265"/>
      <c r="O24" s="265"/>
      <c r="P24" s="265"/>
      <c r="Q24" s="265"/>
      <c r="R24" s="265"/>
      <c r="S24" s="265"/>
      <c r="T24" s="265"/>
      <c r="U24" s="265"/>
    </row>
    <row r="25" spans="1:21" ht="21" x14ac:dyDescent="0.35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265"/>
      <c r="O25" s="265"/>
      <c r="P25" s="265"/>
      <c r="Q25" s="265"/>
      <c r="R25" s="265"/>
      <c r="S25" s="265"/>
      <c r="T25" s="265"/>
      <c r="U25" s="265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23"/>
  <sheetViews>
    <sheetView zoomScale="70" zoomScaleNormal="70" workbookViewId="0">
      <selection activeCell="C12" sqref="C12"/>
    </sheetView>
  </sheetViews>
  <sheetFormatPr defaultRowHeight="14.25" x14ac:dyDescent="0.2"/>
  <cols>
    <col min="1" max="1" width="4.25" customWidth="1"/>
    <col min="2" max="2" width="18.625" customWidth="1"/>
    <col min="5" max="10" width="4.125" customWidth="1"/>
    <col min="11" max="13" width="4.75" customWidth="1"/>
    <col min="14" max="15" width="8.125" customWidth="1"/>
    <col min="16" max="16" width="14.25" customWidth="1"/>
    <col min="17" max="17" width="10.25" customWidth="1"/>
  </cols>
  <sheetData>
    <row r="1" spans="1:24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24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</row>
    <row r="3" spans="1:24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</row>
    <row r="4" spans="1:24" ht="23.25" x14ac:dyDescent="0.35">
      <c r="A4" s="380" t="s">
        <v>169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</row>
    <row r="5" spans="1:24" ht="23.25" x14ac:dyDescent="0.35">
      <c r="A5" s="380" t="s">
        <v>159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</row>
    <row r="6" spans="1:24" ht="26.25" x14ac:dyDescent="0.4">
      <c r="A6" s="3" t="s">
        <v>164</v>
      </c>
      <c r="B6" s="22"/>
      <c r="C6" s="22"/>
      <c r="D6" s="22"/>
      <c r="E6" s="22"/>
      <c r="F6" s="22"/>
      <c r="G6" s="22"/>
      <c r="H6" s="22"/>
      <c r="I6" s="22"/>
      <c r="J6" s="23"/>
      <c r="K6" s="23"/>
      <c r="L6" s="23"/>
      <c r="M6" s="23"/>
      <c r="N6" s="23"/>
      <c r="O6" s="23"/>
      <c r="P6" s="23"/>
      <c r="Q6" s="23"/>
      <c r="R6" s="23"/>
    </row>
    <row r="7" spans="1:24" ht="18.75" customHeight="1" x14ac:dyDescent="0.3">
      <c r="A7" s="381" t="s">
        <v>6</v>
      </c>
      <c r="B7" s="381" t="s">
        <v>7</v>
      </c>
      <c r="C7" s="390" t="s">
        <v>8</v>
      </c>
      <c r="D7" s="390" t="s">
        <v>9</v>
      </c>
      <c r="E7" s="392" t="s">
        <v>17</v>
      </c>
      <c r="F7" s="393"/>
      <c r="G7" s="394"/>
      <c r="H7" s="392" t="s">
        <v>18</v>
      </c>
      <c r="I7" s="393"/>
      <c r="J7" s="394"/>
      <c r="K7" s="392" t="s">
        <v>19</v>
      </c>
      <c r="L7" s="393"/>
      <c r="M7" s="394"/>
      <c r="N7" s="395" t="s">
        <v>20</v>
      </c>
      <c r="O7" s="396"/>
      <c r="P7" s="388" t="s">
        <v>12</v>
      </c>
      <c r="Q7" s="388" t="s">
        <v>201</v>
      </c>
      <c r="R7" s="388" t="s">
        <v>13</v>
      </c>
      <c r="S7" s="390" t="s">
        <v>202</v>
      </c>
      <c r="T7" s="388" t="s">
        <v>213</v>
      </c>
      <c r="U7" s="388" t="s">
        <v>217</v>
      </c>
      <c r="V7" s="388" t="s">
        <v>218</v>
      </c>
      <c r="W7" s="388" t="s">
        <v>219</v>
      </c>
      <c r="X7" s="388" t="s">
        <v>220</v>
      </c>
    </row>
    <row r="8" spans="1:24" ht="18.75" customHeight="1" x14ac:dyDescent="0.3">
      <c r="A8" s="382"/>
      <c r="B8" s="382"/>
      <c r="C8" s="391"/>
      <c r="D8" s="391"/>
      <c r="E8" s="24" t="s">
        <v>14</v>
      </c>
      <c r="F8" s="24" t="s">
        <v>15</v>
      </c>
      <c r="G8" s="24" t="s">
        <v>16</v>
      </c>
      <c r="H8" s="24" t="s">
        <v>14</v>
      </c>
      <c r="I8" s="24" t="s">
        <v>15</v>
      </c>
      <c r="J8" s="24" t="s">
        <v>16</v>
      </c>
      <c r="K8" s="24" t="s">
        <v>14</v>
      </c>
      <c r="L8" s="24" t="s">
        <v>15</v>
      </c>
      <c r="M8" s="24" t="s">
        <v>16</v>
      </c>
      <c r="N8" s="25" t="s">
        <v>21</v>
      </c>
      <c r="O8" s="25" t="s">
        <v>11</v>
      </c>
      <c r="P8" s="389"/>
      <c r="Q8" s="389"/>
      <c r="R8" s="389"/>
      <c r="S8" s="391"/>
      <c r="T8" s="389"/>
      <c r="U8" s="389"/>
      <c r="V8" s="389"/>
      <c r="W8" s="389"/>
      <c r="X8" s="389"/>
    </row>
    <row r="9" spans="1:24" ht="23.25" x14ac:dyDescent="0.35">
      <c r="A9" s="5"/>
      <c r="B9" s="6"/>
      <c r="C9" s="309"/>
      <c r="D9" s="309"/>
      <c r="E9" s="307">
        <f>SUM(E10:E15)</f>
        <v>20</v>
      </c>
      <c r="F9" s="307">
        <f t="shared" ref="F9:X9" si="0">SUM(F10:F15)</f>
        <v>0</v>
      </c>
      <c r="G9" s="307">
        <f t="shared" si="0"/>
        <v>0</v>
      </c>
      <c r="H9" s="307">
        <f t="shared" si="0"/>
        <v>0</v>
      </c>
      <c r="I9" s="307">
        <f t="shared" si="0"/>
        <v>0</v>
      </c>
      <c r="J9" s="307">
        <f t="shared" si="0"/>
        <v>0</v>
      </c>
      <c r="K9" s="307">
        <f t="shared" si="0"/>
        <v>0</v>
      </c>
      <c r="L9" s="307">
        <f t="shared" si="0"/>
        <v>0</v>
      </c>
      <c r="M9" s="307">
        <f t="shared" si="0"/>
        <v>0</v>
      </c>
      <c r="N9" s="307">
        <f t="shared" si="0"/>
        <v>0</v>
      </c>
      <c r="O9" s="307">
        <f t="shared" si="0"/>
        <v>0</v>
      </c>
      <c r="P9" s="307"/>
      <c r="Q9" s="310">
        <f t="shared" si="0"/>
        <v>60000</v>
      </c>
      <c r="R9" s="310"/>
      <c r="S9" s="310">
        <f t="shared" si="0"/>
        <v>0</v>
      </c>
      <c r="T9" s="310">
        <f t="shared" si="0"/>
        <v>0</v>
      </c>
      <c r="U9" s="310">
        <f t="shared" si="0"/>
        <v>0</v>
      </c>
      <c r="V9" s="310">
        <f t="shared" si="0"/>
        <v>60000</v>
      </c>
      <c r="W9" s="307">
        <f t="shared" si="0"/>
        <v>0</v>
      </c>
      <c r="X9" s="307">
        <f t="shared" si="0"/>
        <v>0</v>
      </c>
    </row>
    <row r="10" spans="1:24" ht="21" x14ac:dyDescent="0.35">
      <c r="A10" s="273">
        <v>1</v>
      </c>
      <c r="B10" s="235" t="s">
        <v>317</v>
      </c>
      <c r="C10" s="234" t="s">
        <v>356</v>
      </c>
      <c r="D10" s="234" t="s">
        <v>320</v>
      </c>
      <c r="E10" s="245">
        <v>20</v>
      </c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6" t="s">
        <v>292</v>
      </c>
      <c r="Q10" s="251">
        <v>60000</v>
      </c>
      <c r="R10" s="246" t="s">
        <v>221</v>
      </c>
      <c r="S10" s="246"/>
      <c r="T10" s="246" t="s">
        <v>234</v>
      </c>
      <c r="U10" s="246">
        <v>0</v>
      </c>
      <c r="V10" s="251">
        <v>60000</v>
      </c>
      <c r="W10" s="246">
        <v>0</v>
      </c>
      <c r="X10" s="246">
        <v>0</v>
      </c>
    </row>
    <row r="11" spans="1:24" ht="21" x14ac:dyDescent="0.35">
      <c r="A11" s="273"/>
      <c r="B11" s="235" t="s">
        <v>318</v>
      </c>
      <c r="C11" s="234" t="s">
        <v>295</v>
      </c>
      <c r="D11" s="234" t="s">
        <v>321</v>
      </c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6"/>
      <c r="Q11" s="246"/>
      <c r="R11" s="246"/>
      <c r="S11" s="246"/>
      <c r="T11" s="246"/>
      <c r="U11" s="246"/>
      <c r="V11" s="246"/>
      <c r="W11" s="246"/>
      <c r="X11" s="246"/>
    </row>
    <row r="12" spans="1:24" ht="21" x14ac:dyDescent="0.35">
      <c r="A12" s="273"/>
      <c r="B12" s="235" t="s">
        <v>319</v>
      </c>
      <c r="C12" s="234"/>
      <c r="D12" s="234"/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6"/>
      <c r="Q12" s="246"/>
      <c r="R12" s="246"/>
      <c r="S12" s="246"/>
      <c r="T12" s="246"/>
      <c r="U12" s="246"/>
      <c r="V12" s="246"/>
      <c r="W12" s="246"/>
      <c r="X12" s="246"/>
    </row>
    <row r="13" spans="1:24" ht="21" x14ac:dyDescent="0.35">
      <c r="A13" s="273"/>
      <c r="B13" s="234"/>
      <c r="C13" s="234"/>
      <c r="D13" s="234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6"/>
      <c r="Q13" s="246"/>
      <c r="R13" s="246"/>
      <c r="S13" s="246"/>
      <c r="T13" s="246"/>
      <c r="U13" s="246"/>
      <c r="V13" s="246"/>
      <c r="W13" s="246"/>
      <c r="X13" s="246"/>
    </row>
    <row r="14" spans="1:24" ht="21" x14ac:dyDescent="0.35">
      <c r="A14" s="273"/>
      <c r="B14" s="234"/>
      <c r="C14" s="234"/>
      <c r="D14" s="234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6"/>
      <c r="Q14" s="246"/>
      <c r="R14" s="246"/>
      <c r="S14" s="246"/>
      <c r="T14" s="246"/>
      <c r="U14" s="246"/>
      <c r="V14" s="246"/>
      <c r="W14" s="246"/>
      <c r="X14" s="246"/>
    </row>
    <row r="15" spans="1:24" ht="21" x14ac:dyDescent="0.35">
      <c r="A15" s="273"/>
      <c r="B15" s="234"/>
      <c r="C15" s="234"/>
      <c r="D15" s="234"/>
      <c r="E15" s="245"/>
      <c r="F15" s="245"/>
      <c r="G15" s="245"/>
      <c r="H15" s="245"/>
      <c r="I15" s="245"/>
      <c r="J15" s="245"/>
      <c r="K15" s="245"/>
      <c r="L15" s="245"/>
      <c r="M15" s="245"/>
      <c r="N15" s="245"/>
      <c r="O15" s="245"/>
      <c r="P15" s="246"/>
      <c r="Q15" s="246"/>
      <c r="R15" s="246"/>
      <c r="S15" s="246"/>
      <c r="T15" s="246"/>
      <c r="U15" s="246"/>
      <c r="V15" s="246"/>
      <c r="W15" s="246"/>
      <c r="X15" s="246"/>
    </row>
    <row r="16" spans="1:24" ht="21" x14ac:dyDescent="0.35">
      <c r="A16" s="273"/>
      <c r="B16" s="234"/>
      <c r="C16" s="234"/>
      <c r="D16" s="234"/>
      <c r="E16" s="245"/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6"/>
      <c r="Q16" s="246"/>
      <c r="R16" s="246"/>
      <c r="S16" s="246"/>
      <c r="T16" s="246"/>
      <c r="U16" s="246"/>
      <c r="V16" s="246"/>
      <c r="W16" s="246"/>
      <c r="X16" s="246"/>
    </row>
    <row r="17" spans="1:24" ht="21" x14ac:dyDescent="0.35">
      <c r="A17" s="273"/>
      <c r="B17" s="234"/>
      <c r="C17" s="234"/>
      <c r="D17" s="234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6"/>
      <c r="Q17" s="246"/>
      <c r="R17" s="246"/>
      <c r="S17" s="246"/>
      <c r="T17" s="246"/>
      <c r="U17" s="246"/>
      <c r="V17" s="246"/>
      <c r="W17" s="246"/>
      <c r="X17" s="246"/>
    </row>
    <row r="18" spans="1:24" ht="21" x14ac:dyDescent="0.35">
      <c r="A18" s="273"/>
      <c r="B18" s="234"/>
      <c r="C18" s="234"/>
      <c r="D18" s="234"/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6"/>
      <c r="Q18" s="246"/>
      <c r="R18" s="246"/>
      <c r="S18" s="246"/>
      <c r="T18" s="246"/>
      <c r="U18" s="246"/>
      <c r="V18" s="246"/>
      <c r="W18" s="246"/>
      <c r="X18" s="246"/>
    </row>
    <row r="19" spans="1:24" ht="21" x14ac:dyDescent="0.35">
      <c r="A19" s="273"/>
      <c r="B19" s="234"/>
      <c r="C19" s="234"/>
      <c r="D19" s="234"/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6"/>
      <c r="Q19" s="246"/>
      <c r="R19" s="246"/>
      <c r="S19" s="246"/>
      <c r="T19" s="246"/>
      <c r="U19" s="246"/>
      <c r="V19" s="246"/>
      <c r="W19" s="246"/>
      <c r="X19" s="246"/>
    </row>
    <row r="20" spans="1:24" ht="21" x14ac:dyDescent="0.35">
      <c r="A20" s="273"/>
      <c r="B20" s="234"/>
      <c r="C20" s="234"/>
      <c r="D20" s="234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6"/>
      <c r="Q20" s="246"/>
      <c r="R20" s="246"/>
      <c r="S20" s="246"/>
      <c r="T20" s="246"/>
      <c r="U20" s="246"/>
      <c r="V20" s="246"/>
      <c r="W20" s="246"/>
      <c r="X20" s="246"/>
    </row>
    <row r="21" spans="1:24" ht="21" x14ac:dyDescent="0.35">
      <c r="A21" s="273"/>
      <c r="B21" s="232"/>
      <c r="C21" s="232"/>
      <c r="D21" s="232"/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9"/>
      <c r="Q21" s="239"/>
      <c r="R21" s="239"/>
      <c r="S21" s="239"/>
      <c r="T21" s="239"/>
      <c r="U21" s="239"/>
      <c r="V21" s="239"/>
      <c r="W21" s="239"/>
      <c r="X21" s="239"/>
    </row>
    <row r="22" spans="1:24" ht="21" x14ac:dyDescent="0.35">
      <c r="A22" s="241"/>
      <c r="B22" s="233"/>
      <c r="C22" s="233"/>
      <c r="D22" s="233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1"/>
      <c r="Q22" s="241"/>
      <c r="R22" s="241"/>
      <c r="S22" s="241"/>
      <c r="T22" s="241"/>
      <c r="U22" s="241"/>
      <c r="V22" s="241"/>
      <c r="W22" s="241"/>
      <c r="X22" s="241"/>
    </row>
    <row r="23" spans="1:24" ht="23.25" x14ac:dyDescent="0.3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</sheetData>
  <mergeCells count="22">
    <mergeCell ref="X7:X8"/>
    <mergeCell ref="E7:G7"/>
    <mergeCell ref="T7:T8"/>
    <mergeCell ref="U7:U8"/>
    <mergeCell ref="V7:V8"/>
    <mergeCell ref="W7:W8"/>
    <mergeCell ref="P7:P8"/>
    <mergeCell ref="Q7:Q8"/>
    <mergeCell ref="R7:R8"/>
    <mergeCell ref="S7:S8"/>
    <mergeCell ref="H7:J7"/>
    <mergeCell ref="K7:M7"/>
    <mergeCell ref="N7:O7"/>
    <mergeCell ref="A7:A8"/>
    <mergeCell ref="B7:B8"/>
    <mergeCell ref="C7:C8"/>
    <mergeCell ref="D7:D8"/>
    <mergeCell ref="A1:R1"/>
    <mergeCell ref="A2:R2"/>
    <mergeCell ref="A3:R3"/>
    <mergeCell ref="A4:R4"/>
    <mergeCell ref="A5:R5"/>
  </mergeCells>
  <pageMargins left="0.27559055118110237" right="0.19685039370078741" top="0.74803149606299213" bottom="0.74803149606299213" header="0.31496062992125984" footer="0.31496062992125984"/>
  <pageSetup paperSize="9" scale="9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23"/>
  <sheetViews>
    <sheetView topLeftCell="A5" zoomScale="85" zoomScaleNormal="85" workbookViewId="0">
      <selection activeCell="D26" sqref="D26"/>
    </sheetView>
  </sheetViews>
  <sheetFormatPr defaultRowHeight="14.25" x14ac:dyDescent="0.2"/>
  <cols>
    <col min="1" max="1" width="4.25" customWidth="1"/>
    <col min="2" max="2" width="18.625" customWidth="1"/>
    <col min="3" max="3" width="7.375" customWidth="1"/>
    <col min="4" max="4" width="9.625" customWidth="1"/>
    <col min="5" max="10" width="4.125" customWidth="1"/>
    <col min="11" max="13" width="4.75" customWidth="1"/>
    <col min="14" max="15" width="8.125" customWidth="1"/>
    <col min="16" max="16" width="14.25" customWidth="1"/>
    <col min="17" max="17" width="10.25" customWidth="1"/>
    <col min="22" max="22" width="12.75" bestFit="1" customWidth="1"/>
    <col min="23" max="23" width="5.375" bestFit="1" customWidth="1"/>
    <col min="24" max="24" width="5.125" bestFit="1" customWidth="1"/>
  </cols>
  <sheetData>
    <row r="1" spans="1:24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24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</row>
    <row r="3" spans="1:24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</row>
    <row r="4" spans="1:24" ht="23.25" x14ac:dyDescent="0.35">
      <c r="A4" s="380" t="s">
        <v>170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</row>
    <row r="5" spans="1:24" ht="23.25" x14ac:dyDescent="0.35">
      <c r="A5" s="380" t="s">
        <v>171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</row>
    <row r="6" spans="1:24" ht="23.25" x14ac:dyDescent="0.35">
      <c r="A6" s="380" t="s">
        <v>159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</row>
    <row r="7" spans="1:24" ht="26.25" x14ac:dyDescent="0.4">
      <c r="A7" s="3" t="s">
        <v>172</v>
      </c>
      <c r="B7" s="22"/>
      <c r="C7" s="22"/>
      <c r="D7" s="22"/>
      <c r="E7" s="22"/>
      <c r="F7" s="22"/>
      <c r="G7" s="22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</row>
    <row r="8" spans="1:24" ht="18.75" customHeight="1" x14ac:dyDescent="0.3">
      <c r="A8" s="381" t="s">
        <v>6</v>
      </c>
      <c r="B8" s="381" t="s">
        <v>7</v>
      </c>
      <c r="C8" s="390" t="s">
        <v>8</v>
      </c>
      <c r="D8" s="390" t="s">
        <v>9</v>
      </c>
      <c r="E8" s="392" t="s">
        <v>17</v>
      </c>
      <c r="F8" s="393"/>
      <c r="G8" s="394"/>
      <c r="H8" s="392" t="s">
        <v>18</v>
      </c>
      <c r="I8" s="393"/>
      <c r="J8" s="394"/>
      <c r="K8" s="392" t="s">
        <v>19</v>
      </c>
      <c r="L8" s="393"/>
      <c r="M8" s="394"/>
      <c r="N8" s="395" t="s">
        <v>20</v>
      </c>
      <c r="O8" s="396"/>
      <c r="P8" s="388" t="s">
        <v>12</v>
      </c>
      <c r="Q8" s="388" t="s">
        <v>201</v>
      </c>
      <c r="R8" s="388" t="s">
        <v>13</v>
      </c>
      <c r="S8" s="390" t="s">
        <v>202</v>
      </c>
      <c r="T8" s="388" t="s">
        <v>213</v>
      </c>
      <c r="U8" s="388" t="s">
        <v>217</v>
      </c>
      <c r="V8" s="388" t="s">
        <v>218</v>
      </c>
      <c r="W8" s="388" t="s">
        <v>219</v>
      </c>
      <c r="X8" s="388" t="s">
        <v>220</v>
      </c>
    </row>
    <row r="9" spans="1:24" ht="18.75" customHeight="1" x14ac:dyDescent="0.3">
      <c r="A9" s="382"/>
      <c r="B9" s="382"/>
      <c r="C9" s="391"/>
      <c r="D9" s="391"/>
      <c r="E9" s="24" t="s">
        <v>14</v>
      </c>
      <c r="F9" s="24" t="s">
        <v>15</v>
      </c>
      <c r="G9" s="24" t="s">
        <v>16</v>
      </c>
      <c r="H9" s="24" t="s">
        <v>14</v>
      </c>
      <c r="I9" s="24" t="s">
        <v>15</v>
      </c>
      <c r="J9" s="24" t="s">
        <v>16</v>
      </c>
      <c r="K9" s="24" t="s">
        <v>14</v>
      </c>
      <c r="L9" s="24" t="s">
        <v>15</v>
      </c>
      <c r="M9" s="24" t="s">
        <v>16</v>
      </c>
      <c r="N9" s="25" t="s">
        <v>21</v>
      </c>
      <c r="O9" s="25" t="s">
        <v>11</v>
      </c>
      <c r="P9" s="389"/>
      <c r="Q9" s="389"/>
      <c r="R9" s="389"/>
      <c r="S9" s="391"/>
      <c r="T9" s="389"/>
      <c r="U9" s="389"/>
      <c r="V9" s="389"/>
      <c r="W9" s="389"/>
      <c r="X9" s="389"/>
    </row>
    <row r="10" spans="1:24" ht="23.25" x14ac:dyDescent="0.35">
      <c r="A10" s="5"/>
      <c r="B10" s="6"/>
      <c r="C10" s="309"/>
      <c r="D10" s="309"/>
      <c r="E10" s="307">
        <f>SUM(E11:E22)</f>
        <v>50</v>
      </c>
      <c r="F10" s="307">
        <f t="shared" ref="F10:X10" si="0">SUM(F11:F22)</f>
        <v>0</v>
      </c>
      <c r="G10" s="307">
        <f t="shared" si="0"/>
        <v>0</v>
      </c>
      <c r="H10" s="307">
        <f t="shared" si="0"/>
        <v>0</v>
      </c>
      <c r="I10" s="307">
        <f t="shared" si="0"/>
        <v>0</v>
      </c>
      <c r="J10" s="307">
        <f t="shared" si="0"/>
        <v>0</v>
      </c>
      <c r="K10" s="307">
        <f t="shared" si="0"/>
        <v>0</v>
      </c>
      <c r="L10" s="307">
        <f t="shared" si="0"/>
        <v>0</v>
      </c>
      <c r="M10" s="307">
        <f t="shared" si="0"/>
        <v>0</v>
      </c>
      <c r="N10" s="307">
        <f t="shared" si="0"/>
        <v>0</v>
      </c>
      <c r="O10" s="307">
        <f t="shared" si="0"/>
        <v>0</v>
      </c>
      <c r="P10" s="307">
        <f t="shared" si="0"/>
        <v>0</v>
      </c>
      <c r="Q10" s="310">
        <f t="shared" si="0"/>
        <v>264800</v>
      </c>
      <c r="R10" s="307">
        <f t="shared" si="0"/>
        <v>0</v>
      </c>
      <c r="S10" s="307">
        <f t="shared" si="0"/>
        <v>50</v>
      </c>
      <c r="T10" s="307">
        <f t="shared" si="0"/>
        <v>0</v>
      </c>
      <c r="U10" s="307">
        <f t="shared" si="0"/>
        <v>0</v>
      </c>
      <c r="V10" s="310">
        <f t="shared" si="0"/>
        <v>264800</v>
      </c>
      <c r="W10" s="307">
        <f t="shared" si="0"/>
        <v>0</v>
      </c>
      <c r="X10" s="307">
        <f t="shared" si="0"/>
        <v>0</v>
      </c>
    </row>
    <row r="11" spans="1:24" ht="21" x14ac:dyDescent="0.35">
      <c r="A11" s="273">
        <v>1</v>
      </c>
      <c r="B11" s="235" t="s">
        <v>322</v>
      </c>
      <c r="C11" s="234" t="s">
        <v>289</v>
      </c>
      <c r="D11" s="234" t="s">
        <v>296</v>
      </c>
      <c r="E11" s="245">
        <v>9</v>
      </c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6" t="s">
        <v>292</v>
      </c>
      <c r="Q11" s="251">
        <v>32000</v>
      </c>
      <c r="R11" s="246" t="s">
        <v>247</v>
      </c>
      <c r="S11" s="245">
        <v>9</v>
      </c>
      <c r="T11" s="246" t="s">
        <v>247</v>
      </c>
      <c r="U11" s="246">
        <v>0</v>
      </c>
      <c r="V11" s="251">
        <v>32000</v>
      </c>
      <c r="W11" s="246">
        <v>0</v>
      </c>
      <c r="X11" s="246">
        <v>0</v>
      </c>
    </row>
    <row r="12" spans="1:24" ht="21" x14ac:dyDescent="0.35">
      <c r="A12" s="273"/>
      <c r="B12" s="235" t="s">
        <v>323</v>
      </c>
      <c r="C12" s="234" t="s">
        <v>295</v>
      </c>
      <c r="D12" s="234" t="s">
        <v>291</v>
      </c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6"/>
      <c r="Q12" s="246"/>
      <c r="R12" s="246"/>
      <c r="S12" s="245"/>
      <c r="T12" s="246"/>
      <c r="U12" s="246"/>
      <c r="V12" s="246"/>
      <c r="W12" s="246"/>
      <c r="X12" s="246"/>
    </row>
    <row r="13" spans="1:24" ht="21" x14ac:dyDescent="0.35">
      <c r="A13" s="273"/>
      <c r="B13" s="235"/>
      <c r="C13" s="234"/>
      <c r="D13" s="234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6"/>
      <c r="Q13" s="246"/>
      <c r="R13" s="246"/>
      <c r="S13" s="245"/>
      <c r="T13" s="246"/>
      <c r="U13" s="246"/>
      <c r="V13" s="246"/>
      <c r="W13" s="246"/>
      <c r="X13" s="246"/>
    </row>
    <row r="14" spans="1:24" ht="21" x14ac:dyDescent="0.35">
      <c r="A14" s="273">
        <v>2</v>
      </c>
      <c r="B14" s="235" t="s">
        <v>324</v>
      </c>
      <c r="C14" s="234" t="s">
        <v>325</v>
      </c>
      <c r="D14" s="234" t="s">
        <v>296</v>
      </c>
      <c r="E14" s="245">
        <v>9</v>
      </c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6" t="s">
        <v>327</v>
      </c>
      <c r="Q14" s="251">
        <v>64800</v>
      </c>
      <c r="R14" s="246" t="s">
        <v>307</v>
      </c>
      <c r="S14" s="245">
        <v>9</v>
      </c>
      <c r="T14" s="246" t="s">
        <v>307</v>
      </c>
      <c r="U14" s="246">
        <v>0</v>
      </c>
      <c r="V14" s="251">
        <v>64800</v>
      </c>
      <c r="W14" s="246">
        <v>0</v>
      </c>
      <c r="X14" s="246">
        <v>0</v>
      </c>
    </row>
    <row r="15" spans="1:24" ht="21" x14ac:dyDescent="0.35">
      <c r="A15" s="273"/>
      <c r="B15" s="234"/>
      <c r="C15" s="234" t="s">
        <v>295</v>
      </c>
      <c r="D15" s="234" t="s">
        <v>326</v>
      </c>
      <c r="E15" s="245"/>
      <c r="F15" s="245"/>
      <c r="G15" s="245"/>
      <c r="H15" s="245"/>
      <c r="I15" s="245"/>
      <c r="J15" s="245"/>
      <c r="K15" s="245"/>
      <c r="L15" s="245"/>
      <c r="M15" s="245"/>
      <c r="N15" s="245"/>
      <c r="O15" s="245"/>
      <c r="P15" s="246"/>
      <c r="Q15" s="246"/>
      <c r="R15" s="246"/>
      <c r="S15" s="245"/>
      <c r="T15" s="246"/>
      <c r="U15" s="246"/>
      <c r="V15" s="246"/>
      <c r="W15" s="246"/>
      <c r="X15" s="246"/>
    </row>
    <row r="16" spans="1:24" ht="21" x14ac:dyDescent="0.35">
      <c r="A16" s="273">
        <v>3</v>
      </c>
      <c r="B16" s="235" t="s">
        <v>346</v>
      </c>
      <c r="C16" s="234" t="s">
        <v>347</v>
      </c>
      <c r="D16" s="234" t="s">
        <v>296</v>
      </c>
      <c r="E16" s="245">
        <v>20</v>
      </c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6" t="s">
        <v>327</v>
      </c>
      <c r="Q16" s="272">
        <v>120000</v>
      </c>
      <c r="R16" s="246" t="s">
        <v>268</v>
      </c>
      <c r="S16" s="245">
        <v>20</v>
      </c>
      <c r="T16" s="246" t="s">
        <v>268</v>
      </c>
      <c r="U16" s="246">
        <v>0</v>
      </c>
      <c r="V16" s="272">
        <v>120000</v>
      </c>
      <c r="W16" s="246">
        <v>0</v>
      </c>
      <c r="X16" s="246">
        <v>0</v>
      </c>
    </row>
    <row r="17" spans="1:24" ht="21" x14ac:dyDescent="0.35">
      <c r="A17" s="273"/>
      <c r="B17" s="234"/>
      <c r="C17" s="234" t="s">
        <v>295</v>
      </c>
      <c r="D17" s="234" t="s">
        <v>348</v>
      </c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6"/>
      <c r="Q17" s="246"/>
      <c r="R17" s="246"/>
      <c r="S17" s="245"/>
      <c r="T17" s="246"/>
      <c r="U17" s="246"/>
      <c r="V17" s="246"/>
      <c r="W17" s="246"/>
      <c r="X17" s="246"/>
    </row>
    <row r="18" spans="1:24" ht="21" x14ac:dyDescent="0.35">
      <c r="A18" s="273">
        <v>4</v>
      </c>
      <c r="B18" s="235" t="s">
        <v>340</v>
      </c>
      <c r="C18" s="234" t="s">
        <v>289</v>
      </c>
      <c r="D18" s="234" t="s">
        <v>296</v>
      </c>
      <c r="E18" s="245">
        <v>12</v>
      </c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6" t="s">
        <v>327</v>
      </c>
      <c r="Q18" s="251">
        <v>48000</v>
      </c>
      <c r="R18" s="246" t="s">
        <v>341</v>
      </c>
      <c r="S18" s="245">
        <v>12</v>
      </c>
      <c r="T18" s="246" t="s">
        <v>341</v>
      </c>
      <c r="U18" s="246">
        <v>0</v>
      </c>
      <c r="V18" s="251">
        <f>1000*12*4</f>
        <v>48000</v>
      </c>
      <c r="W18" s="246">
        <v>0</v>
      </c>
      <c r="X18" s="246">
        <v>0</v>
      </c>
    </row>
    <row r="19" spans="1:24" ht="21" x14ac:dyDescent="0.35">
      <c r="A19" s="273"/>
      <c r="B19" s="234"/>
      <c r="C19" s="234" t="s">
        <v>295</v>
      </c>
      <c r="D19" s="234" t="s">
        <v>291</v>
      </c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6"/>
      <c r="Q19" s="246"/>
      <c r="R19" s="246"/>
      <c r="S19" s="245"/>
      <c r="T19" s="246"/>
      <c r="U19" s="246"/>
      <c r="V19" s="246"/>
      <c r="W19" s="246"/>
      <c r="X19" s="246"/>
    </row>
    <row r="20" spans="1:24" ht="21" x14ac:dyDescent="0.35">
      <c r="A20" s="273"/>
      <c r="B20" s="234"/>
      <c r="C20" s="234"/>
      <c r="D20" s="234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6"/>
      <c r="Q20" s="246"/>
      <c r="R20" s="246"/>
      <c r="S20" s="245"/>
      <c r="T20" s="246"/>
      <c r="U20" s="246"/>
      <c r="V20" s="246"/>
      <c r="W20" s="246"/>
      <c r="X20" s="246"/>
    </row>
    <row r="21" spans="1:24" ht="21" x14ac:dyDescent="0.35">
      <c r="A21" s="273"/>
      <c r="B21" s="232"/>
      <c r="C21" s="232"/>
      <c r="D21" s="232"/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9"/>
      <c r="Q21" s="239"/>
      <c r="R21" s="239"/>
      <c r="S21" s="239"/>
      <c r="T21" s="239"/>
      <c r="U21" s="239"/>
      <c r="V21" s="239"/>
      <c r="W21" s="239"/>
      <c r="X21" s="239"/>
    </row>
    <row r="22" spans="1:24" ht="21" x14ac:dyDescent="0.35">
      <c r="A22" s="240"/>
      <c r="B22" s="233"/>
      <c r="C22" s="233"/>
      <c r="D22" s="233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1"/>
      <c r="Q22" s="241"/>
      <c r="R22" s="241"/>
      <c r="S22" s="241"/>
      <c r="T22" s="241"/>
      <c r="U22" s="241"/>
      <c r="V22" s="241"/>
      <c r="W22" s="241"/>
      <c r="X22" s="241"/>
    </row>
    <row r="23" spans="1:24" ht="23.25" x14ac:dyDescent="0.3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</sheetData>
  <mergeCells count="23">
    <mergeCell ref="T8:T9"/>
    <mergeCell ref="U8:U9"/>
    <mergeCell ref="V8:V9"/>
    <mergeCell ref="W8:W9"/>
    <mergeCell ref="X8:X9"/>
    <mergeCell ref="S8:S9"/>
    <mergeCell ref="A8:A9"/>
    <mergeCell ref="B8:B9"/>
    <mergeCell ref="C8:C9"/>
    <mergeCell ref="D8:D9"/>
    <mergeCell ref="E8:G8"/>
    <mergeCell ref="R8:R9"/>
    <mergeCell ref="H8:J8"/>
    <mergeCell ref="K8:M8"/>
    <mergeCell ref="N8:O8"/>
    <mergeCell ref="P8:P9"/>
    <mergeCell ref="Q8:Q9"/>
    <mergeCell ref="A1:R1"/>
    <mergeCell ref="A2:R2"/>
    <mergeCell ref="A3:R3"/>
    <mergeCell ref="A4:R4"/>
    <mergeCell ref="A6:R6"/>
    <mergeCell ref="A5:R5"/>
  </mergeCells>
  <pageMargins left="0.27559055118110237" right="0.19685039370078741" top="0.74803149606299213" bottom="0.74803149606299213" header="0.31496062992125984" footer="0.31496062992125984"/>
  <pageSetup paperSize="9" scale="9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5"/>
  <sheetViews>
    <sheetView zoomScale="85" zoomScaleNormal="85" workbookViewId="0">
      <selection activeCell="K16" sqref="K16"/>
    </sheetView>
  </sheetViews>
  <sheetFormatPr defaultRowHeight="14.25" x14ac:dyDescent="0.2"/>
  <cols>
    <col min="1" max="1" width="3.87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  <col min="15" max="15" width="11" bestFit="1" customWidth="1"/>
    <col min="16" max="17" width="11.625" bestFit="1" customWidth="1"/>
    <col min="18" max="18" width="10.375" bestFit="1" customWidth="1"/>
    <col min="19" max="19" width="6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170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171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23.25" x14ac:dyDescent="0.35">
      <c r="A6" s="380" t="s">
        <v>156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</row>
    <row r="7" spans="1:19" ht="12" customHeight="1" x14ac:dyDescent="0.35">
      <c r="A7" s="2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6.25" x14ac:dyDescent="0.4">
      <c r="A8" s="3" t="s">
        <v>173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9" ht="21" customHeight="1" x14ac:dyDescent="0.35">
      <c r="A9" s="381" t="s">
        <v>6</v>
      </c>
      <c r="B9" s="381" t="s">
        <v>7</v>
      </c>
      <c r="C9" s="383" t="s">
        <v>8</v>
      </c>
      <c r="D9" s="383" t="s">
        <v>9</v>
      </c>
      <c r="E9" s="385" t="s">
        <v>10</v>
      </c>
      <c r="F9" s="386"/>
      <c r="G9" s="387"/>
      <c r="H9" s="385" t="s">
        <v>11</v>
      </c>
      <c r="I9" s="386"/>
      <c r="J9" s="387"/>
      <c r="K9" s="388" t="s">
        <v>12</v>
      </c>
      <c r="L9" s="388" t="s">
        <v>201</v>
      </c>
      <c r="M9" s="388" t="s">
        <v>13</v>
      </c>
      <c r="N9" s="390" t="s">
        <v>202</v>
      </c>
      <c r="O9" s="388" t="s">
        <v>213</v>
      </c>
      <c r="P9" s="388" t="s">
        <v>217</v>
      </c>
      <c r="Q9" s="388" t="s">
        <v>218</v>
      </c>
      <c r="R9" s="388" t="s">
        <v>219</v>
      </c>
      <c r="S9" s="388" t="s">
        <v>220</v>
      </c>
    </row>
    <row r="10" spans="1:19" ht="21" x14ac:dyDescent="0.35">
      <c r="A10" s="382"/>
      <c r="B10" s="382"/>
      <c r="C10" s="384"/>
      <c r="D10" s="384"/>
      <c r="E10" s="4" t="s">
        <v>14</v>
      </c>
      <c r="F10" s="4" t="s">
        <v>15</v>
      </c>
      <c r="G10" s="4" t="s">
        <v>16</v>
      </c>
      <c r="H10" s="4" t="s">
        <v>14</v>
      </c>
      <c r="I10" s="4" t="s">
        <v>15</v>
      </c>
      <c r="J10" s="4" t="s">
        <v>16</v>
      </c>
      <c r="K10" s="389"/>
      <c r="L10" s="389"/>
      <c r="M10" s="389"/>
      <c r="N10" s="391"/>
      <c r="O10" s="389"/>
      <c r="P10" s="389"/>
      <c r="Q10" s="389"/>
      <c r="R10" s="389"/>
      <c r="S10" s="389"/>
    </row>
    <row r="11" spans="1:19" ht="23.25" x14ac:dyDescent="0.35">
      <c r="A11" s="5"/>
      <c r="B11" s="6"/>
      <c r="C11" s="6"/>
      <c r="D11" s="6"/>
      <c r="E11" s="307">
        <f>SUM(E12:E22)</f>
        <v>87</v>
      </c>
      <c r="F11" s="307">
        <f t="shared" ref="F11:S11" si="0">SUM(F12:F22)</f>
        <v>54</v>
      </c>
      <c r="G11" s="307">
        <f t="shared" si="0"/>
        <v>33</v>
      </c>
      <c r="H11" s="307">
        <f t="shared" si="0"/>
        <v>87</v>
      </c>
      <c r="I11" s="307">
        <f t="shared" si="0"/>
        <v>54</v>
      </c>
      <c r="J11" s="307">
        <f t="shared" si="0"/>
        <v>33</v>
      </c>
      <c r="K11" s="307"/>
      <c r="L11" s="308">
        <f t="shared" si="0"/>
        <v>83200</v>
      </c>
      <c r="M11" s="307"/>
      <c r="N11" s="307">
        <f t="shared" si="0"/>
        <v>87</v>
      </c>
      <c r="O11" s="307"/>
      <c r="P11" s="310">
        <f t="shared" si="0"/>
        <v>54000</v>
      </c>
      <c r="Q11" s="310">
        <f t="shared" si="0"/>
        <v>28000</v>
      </c>
      <c r="R11" s="310">
        <f t="shared" si="0"/>
        <v>1200</v>
      </c>
      <c r="S11" s="310">
        <f t="shared" si="0"/>
        <v>0</v>
      </c>
    </row>
    <row r="12" spans="1:19" ht="21" x14ac:dyDescent="0.35">
      <c r="A12" s="273">
        <v>1</v>
      </c>
      <c r="B12" s="235" t="s">
        <v>250</v>
      </c>
      <c r="C12" s="234" t="s">
        <v>211</v>
      </c>
      <c r="D12" s="234" t="s">
        <v>251</v>
      </c>
      <c r="E12" s="245">
        <v>26</v>
      </c>
      <c r="F12" s="245">
        <v>21</v>
      </c>
      <c r="G12" s="245">
        <v>5</v>
      </c>
      <c r="H12" s="245">
        <v>26</v>
      </c>
      <c r="I12" s="245">
        <v>21</v>
      </c>
      <c r="J12" s="245">
        <v>5</v>
      </c>
      <c r="K12" s="277" t="s">
        <v>252</v>
      </c>
      <c r="L12" s="280">
        <v>26400</v>
      </c>
      <c r="M12" s="280" t="s">
        <v>247</v>
      </c>
      <c r="N12" s="280">
        <v>26</v>
      </c>
      <c r="O12" s="280" t="s">
        <v>255</v>
      </c>
      <c r="P12" s="280">
        <f>1000*18</f>
        <v>18000</v>
      </c>
      <c r="Q12" s="280">
        <f>400*20</f>
        <v>8000</v>
      </c>
      <c r="R12" s="280">
        <v>400</v>
      </c>
      <c r="S12" s="281">
        <v>0</v>
      </c>
    </row>
    <row r="13" spans="1:19" ht="21" x14ac:dyDescent="0.35">
      <c r="A13" s="273"/>
      <c r="B13" s="235"/>
      <c r="C13" s="234"/>
      <c r="D13" s="234"/>
      <c r="E13" s="245"/>
      <c r="F13" s="245"/>
      <c r="G13" s="245"/>
      <c r="H13" s="245"/>
      <c r="I13" s="245"/>
      <c r="J13" s="245"/>
      <c r="K13" s="277" t="s">
        <v>253</v>
      </c>
      <c r="L13" s="280"/>
      <c r="M13" s="280"/>
      <c r="N13" s="280"/>
      <c r="O13" s="280" t="s">
        <v>254</v>
      </c>
      <c r="P13" s="280"/>
      <c r="Q13" s="280"/>
      <c r="R13" s="280"/>
      <c r="S13" s="281"/>
    </row>
    <row r="14" spans="1:19" ht="21" x14ac:dyDescent="0.35">
      <c r="A14" s="273">
        <v>2</v>
      </c>
      <c r="B14" s="235" t="s">
        <v>342</v>
      </c>
      <c r="C14" s="234" t="s">
        <v>211</v>
      </c>
      <c r="D14" s="234" t="s">
        <v>316</v>
      </c>
      <c r="E14" s="245">
        <v>30</v>
      </c>
      <c r="F14" s="245">
        <v>16</v>
      </c>
      <c r="G14" s="245">
        <v>14</v>
      </c>
      <c r="H14" s="245">
        <v>30</v>
      </c>
      <c r="I14" s="245">
        <v>16</v>
      </c>
      <c r="J14" s="245">
        <v>14</v>
      </c>
      <c r="K14" s="245" t="s">
        <v>344</v>
      </c>
      <c r="L14" s="280">
        <v>30400</v>
      </c>
      <c r="M14" s="280" t="s">
        <v>226</v>
      </c>
      <c r="N14" s="280">
        <v>30</v>
      </c>
      <c r="O14" s="280" t="s">
        <v>345</v>
      </c>
      <c r="P14" s="280">
        <v>18000</v>
      </c>
      <c r="Q14" s="280">
        <v>12000</v>
      </c>
      <c r="R14" s="280">
        <v>400</v>
      </c>
      <c r="S14" s="281">
        <v>0</v>
      </c>
    </row>
    <row r="15" spans="1:19" ht="21" x14ac:dyDescent="0.35">
      <c r="A15" s="273"/>
      <c r="B15" s="235" t="s">
        <v>343</v>
      </c>
      <c r="C15" s="234"/>
      <c r="D15" s="234"/>
      <c r="E15" s="245"/>
      <c r="F15" s="245"/>
      <c r="G15" s="245"/>
      <c r="H15" s="245"/>
      <c r="I15" s="245"/>
      <c r="J15" s="245"/>
      <c r="K15" s="245"/>
      <c r="L15" s="280"/>
      <c r="M15" s="280"/>
      <c r="N15" s="280"/>
      <c r="O15" s="280" t="s">
        <v>254</v>
      </c>
      <c r="P15" s="280"/>
      <c r="Q15" s="280"/>
      <c r="R15" s="280"/>
      <c r="S15" s="281"/>
    </row>
    <row r="16" spans="1:19" ht="21" x14ac:dyDescent="0.35">
      <c r="A16" s="273">
        <v>3</v>
      </c>
      <c r="B16" s="235" t="s">
        <v>342</v>
      </c>
      <c r="C16" s="234" t="s">
        <v>211</v>
      </c>
      <c r="D16" s="234" t="s">
        <v>358</v>
      </c>
      <c r="E16" s="245">
        <v>31</v>
      </c>
      <c r="F16" s="245">
        <v>17</v>
      </c>
      <c r="G16" s="245">
        <v>14</v>
      </c>
      <c r="H16" s="245">
        <v>31</v>
      </c>
      <c r="I16" s="245">
        <v>17</v>
      </c>
      <c r="J16" s="245">
        <v>14</v>
      </c>
      <c r="K16" s="245" t="s">
        <v>344</v>
      </c>
      <c r="L16" s="280">
        <v>26400</v>
      </c>
      <c r="M16" s="280" t="s">
        <v>226</v>
      </c>
      <c r="N16" s="280">
        <v>31</v>
      </c>
      <c r="O16" s="280" t="s">
        <v>345</v>
      </c>
      <c r="P16" s="280">
        <v>18000</v>
      </c>
      <c r="Q16" s="280">
        <v>8000</v>
      </c>
      <c r="R16" s="280">
        <v>400</v>
      </c>
      <c r="S16" s="281">
        <v>0</v>
      </c>
    </row>
    <row r="17" spans="1:19" ht="21" x14ac:dyDescent="0.35">
      <c r="A17" s="273"/>
      <c r="B17" s="235" t="s">
        <v>343</v>
      </c>
      <c r="C17" s="234"/>
      <c r="D17" s="234"/>
      <c r="E17" s="245"/>
      <c r="F17" s="245"/>
      <c r="G17" s="245"/>
      <c r="H17" s="245"/>
      <c r="I17" s="245"/>
      <c r="J17" s="245"/>
      <c r="K17" s="245"/>
      <c r="L17" s="280"/>
      <c r="M17" s="280"/>
      <c r="N17" s="280"/>
      <c r="O17" s="280" t="s">
        <v>254</v>
      </c>
      <c r="P17" s="280"/>
      <c r="Q17" s="280"/>
      <c r="R17" s="280"/>
      <c r="S17" s="281"/>
    </row>
    <row r="18" spans="1:19" ht="21" x14ac:dyDescent="0.35">
      <c r="A18" s="273"/>
      <c r="B18" s="235"/>
      <c r="C18" s="234"/>
      <c r="D18" s="234"/>
      <c r="E18" s="245"/>
      <c r="F18" s="245"/>
      <c r="G18" s="245"/>
      <c r="H18" s="245"/>
      <c r="I18" s="245"/>
      <c r="J18" s="245"/>
      <c r="K18" s="245"/>
      <c r="L18" s="280"/>
      <c r="M18" s="280"/>
      <c r="N18" s="280"/>
      <c r="O18" s="280"/>
      <c r="P18" s="280"/>
      <c r="Q18" s="280"/>
      <c r="R18" s="280"/>
      <c r="S18" s="281"/>
    </row>
    <row r="19" spans="1:19" ht="21" x14ac:dyDescent="0.35">
      <c r="A19" s="273"/>
      <c r="B19" s="235"/>
      <c r="C19" s="234"/>
      <c r="D19" s="234"/>
      <c r="E19" s="245"/>
      <c r="F19" s="245"/>
      <c r="G19" s="245"/>
      <c r="H19" s="245"/>
      <c r="I19" s="245"/>
      <c r="J19" s="245"/>
      <c r="K19" s="245"/>
      <c r="L19" s="280"/>
      <c r="M19" s="280"/>
      <c r="N19" s="280"/>
      <c r="O19" s="280"/>
      <c r="P19" s="280"/>
      <c r="Q19" s="280"/>
      <c r="R19" s="280"/>
      <c r="S19" s="281"/>
    </row>
    <row r="20" spans="1:19" ht="21" x14ac:dyDescent="0.35">
      <c r="A20" s="273"/>
      <c r="B20" s="236"/>
      <c r="C20" s="232"/>
      <c r="D20" s="232"/>
      <c r="E20" s="238"/>
      <c r="F20" s="238"/>
      <c r="G20" s="238"/>
      <c r="H20" s="238"/>
      <c r="I20" s="238"/>
      <c r="J20" s="238"/>
      <c r="K20" s="238"/>
      <c r="L20" s="282"/>
      <c r="M20" s="282"/>
      <c r="N20" s="282"/>
      <c r="O20" s="282"/>
      <c r="P20" s="282"/>
      <c r="Q20" s="282"/>
      <c r="R20" s="282"/>
      <c r="S20" s="283"/>
    </row>
    <row r="21" spans="1:19" ht="21" x14ac:dyDescent="0.35">
      <c r="A21" s="273"/>
      <c r="B21" s="236"/>
      <c r="C21" s="232"/>
      <c r="D21" s="232"/>
      <c r="E21" s="238"/>
      <c r="F21" s="238"/>
      <c r="G21" s="238"/>
      <c r="H21" s="238"/>
      <c r="I21" s="238"/>
      <c r="J21" s="238"/>
      <c r="K21" s="238"/>
      <c r="L21" s="282"/>
      <c r="M21" s="282"/>
      <c r="N21" s="282"/>
      <c r="O21" s="282"/>
      <c r="P21" s="282"/>
      <c r="Q21" s="282"/>
      <c r="R21" s="282"/>
      <c r="S21" s="283"/>
    </row>
    <row r="22" spans="1:19" ht="21" x14ac:dyDescent="0.35">
      <c r="A22" s="240"/>
      <c r="B22" s="237"/>
      <c r="C22" s="233"/>
      <c r="D22" s="233"/>
      <c r="E22" s="240"/>
      <c r="F22" s="240"/>
      <c r="G22" s="240"/>
      <c r="H22" s="240"/>
      <c r="I22" s="240"/>
      <c r="J22" s="240"/>
      <c r="K22" s="240"/>
      <c r="L22" s="284"/>
      <c r="M22" s="284"/>
      <c r="N22" s="284"/>
      <c r="O22" s="284"/>
      <c r="P22" s="284"/>
      <c r="Q22" s="284"/>
      <c r="R22" s="284"/>
      <c r="S22" s="285"/>
    </row>
    <row r="23" spans="1:19" ht="21" x14ac:dyDescent="0.35">
      <c r="A23" s="278"/>
      <c r="B23" s="278"/>
      <c r="C23" s="278"/>
      <c r="D23" s="278"/>
      <c r="E23" s="278"/>
      <c r="F23" s="278"/>
      <c r="G23" s="278"/>
      <c r="H23" s="278"/>
      <c r="I23" s="278"/>
      <c r="J23" s="278"/>
      <c r="K23" s="278"/>
      <c r="L23" s="278"/>
      <c r="M23" s="278"/>
      <c r="N23" s="372"/>
      <c r="O23" s="279"/>
      <c r="P23" s="279"/>
      <c r="Q23" s="279"/>
      <c r="R23" s="279"/>
      <c r="S23" s="279"/>
    </row>
    <row r="24" spans="1:19" ht="21" x14ac:dyDescent="0.35">
      <c r="A24" s="278"/>
      <c r="B24" s="278"/>
      <c r="C24" s="278"/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372"/>
      <c r="O24" s="279"/>
      <c r="P24" s="279"/>
      <c r="Q24" s="279"/>
      <c r="R24" s="279"/>
      <c r="S24" s="279"/>
    </row>
    <row r="25" spans="1:19" ht="21" x14ac:dyDescent="0.35">
      <c r="A25" s="278"/>
      <c r="B25" s="278"/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9"/>
      <c r="O25" s="279"/>
      <c r="P25" s="279"/>
      <c r="Q25" s="279"/>
      <c r="R25" s="279"/>
      <c r="S25" s="279"/>
    </row>
  </sheetData>
  <mergeCells count="21">
    <mergeCell ref="O9:O10"/>
    <mergeCell ref="P9:P10"/>
    <mergeCell ref="Q9:Q10"/>
    <mergeCell ref="R9:R10"/>
    <mergeCell ref="S9:S10"/>
    <mergeCell ref="M9:M10"/>
    <mergeCell ref="N9:N10"/>
    <mergeCell ref="H9:J9"/>
    <mergeCell ref="K9:K10"/>
    <mergeCell ref="L9:L10"/>
    <mergeCell ref="A9:A10"/>
    <mergeCell ref="B9:B10"/>
    <mergeCell ref="C9:C10"/>
    <mergeCell ref="D9:D10"/>
    <mergeCell ref="E9:G9"/>
    <mergeCell ref="A1:M1"/>
    <mergeCell ref="A2:M2"/>
    <mergeCell ref="A3:M3"/>
    <mergeCell ref="A5:M5"/>
    <mergeCell ref="A6:M6"/>
    <mergeCell ref="A4:M4"/>
  </mergeCells>
  <pageMargins left="0.5" right="0.32" top="0.5600000000000000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S25"/>
  <sheetViews>
    <sheetView workbookViewId="0">
      <selection activeCell="C13" sqref="C13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32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34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174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175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</row>
    <row r="21" spans="1:14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</row>
    <row r="22" spans="1:14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4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S25"/>
  <sheetViews>
    <sheetView workbookViewId="0">
      <selection activeCell="N15" sqref="N15"/>
    </sheetView>
  </sheetViews>
  <sheetFormatPr defaultRowHeight="14.25" x14ac:dyDescent="0.2"/>
  <cols>
    <col min="1" max="1" width="5.2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89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176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179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</row>
    <row r="21" spans="1:14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</row>
    <row r="22" spans="1:14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4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S24"/>
  <sheetViews>
    <sheetView workbookViewId="0">
      <selection activeCell="N15" sqref="N15"/>
    </sheetView>
  </sheetViews>
  <sheetFormatPr defaultRowHeight="14.25" x14ac:dyDescent="0.2"/>
  <cols>
    <col min="1" max="1" width="4" customWidth="1"/>
    <col min="2" max="2" width="24.5" customWidth="1"/>
    <col min="4" max="4" width="9.75" customWidth="1"/>
    <col min="5" max="10" width="4.75" customWidth="1"/>
    <col min="11" max="11" width="19.875" customWidth="1"/>
    <col min="12" max="12" width="11.625" customWidth="1"/>
    <col min="13" max="13" width="10.62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89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176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x14ac:dyDescent="0.35">
      <c r="A4" s="380" t="s">
        <v>177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26.25" x14ac:dyDescent="0.4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1" customHeight="1" x14ac:dyDescent="0.35">
      <c r="A7" s="381" t="s">
        <v>6</v>
      </c>
      <c r="B7" s="381" t="s">
        <v>7</v>
      </c>
      <c r="C7" s="383" t="s">
        <v>8</v>
      </c>
      <c r="D7" s="383" t="s">
        <v>9</v>
      </c>
      <c r="E7" s="385" t="s">
        <v>22</v>
      </c>
      <c r="F7" s="386"/>
      <c r="G7" s="387"/>
      <c r="H7" s="385" t="s">
        <v>23</v>
      </c>
      <c r="I7" s="386"/>
      <c r="J7" s="387"/>
      <c r="K7" s="388" t="s">
        <v>12</v>
      </c>
      <c r="L7" s="388" t="s">
        <v>201</v>
      </c>
      <c r="M7" s="388" t="s">
        <v>13</v>
      </c>
      <c r="N7" s="390" t="s">
        <v>202</v>
      </c>
      <c r="O7" s="388" t="s">
        <v>213</v>
      </c>
      <c r="P7" s="388" t="s">
        <v>217</v>
      </c>
      <c r="Q7" s="388" t="s">
        <v>218</v>
      </c>
      <c r="R7" s="388" t="s">
        <v>219</v>
      </c>
      <c r="S7" s="388" t="s">
        <v>220</v>
      </c>
    </row>
    <row r="8" spans="1:19" ht="21" x14ac:dyDescent="0.35">
      <c r="A8" s="382"/>
      <c r="B8" s="382"/>
      <c r="C8" s="384"/>
      <c r="D8" s="384"/>
      <c r="E8" s="4" t="s">
        <v>14</v>
      </c>
      <c r="F8" s="4" t="s">
        <v>15</v>
      </c>
      <c r="G8" s="4" t="s">
        <v>16</v>
      </c>
      <c r="H8" s="4" t="s">
        <v>14</v>
      </c>
      <c r="I8" s="4" t="s">
        <v>15</v>
      </c>
      <c r="J8" s="4" t="s">
        <v>16</v>
      </c>
      <c r="K8" s="389"/>
      <c r="L8" s="389"/>
      <c r="M8" s="389"/>
      <c r="N8" s="391"/>
      <c r="O8" s="389"/>
      <c r="P8" s="389"/>
      <c r="Q8" s="389"/>
      <c r="R8" s="389"/>
      <c r="S8" s="389"/>
    </row>
    <row r="9" spans="1:19" ht="23.25" x14ac:dyDescent="0.35">
      <c r="A9" s="5"/>
      <c r="B9" s="6"/>
      <c r="C9" s="6"/>
      <c r="D9" s="6"/>
      <c r="E9" s="7"/>
      <c r="F9" s="7"/>
      <c r="G9" s="7"/>
      <c r="H9" s="7"/>
      <c r="I9" s="7"/>
      <c r="J9" s="7"/>
      <c r="K9" s="8"/>
      <c r="L9" s="8"/>
      <c r="M9" s="8"/>
      <c r="N9" s="8"/>
    </row>
    <row r="10" spans="1:19" ht="23.25" x14ac:dyDescent="0.35">
      <c r="A10" s="5"/>
      <c r="B10" s="9"/>
      <c r="C10" s="9"/>
      <c r="D10" s="9"/>
      <c r="E10" s="10"/>
      <c r="F10" s="10"/>
      <c r="G10" s="10"/>
      <c r="H10" s="10"/>
      <c r="I10" s="10"/>
      <c r="J10" s="10"/>
      <c r="K10" s="11"/>
      <c r="L10" s="11"/>
      <c r="M10" s="11"/>
      <c r="N10" s="11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12"/>
      <c r="B18" s="13"/>
      <c r="C18" s="13"/>
      <c r="D18" s="13"/>
      <c r="E18" s="14"/>
      <c r="F18" s="14"/>
      <c r="G18" s="14"/>
      <c r="H18" s="14"/>
      <c r="I18" s="14"/>
      <c r="J18" s="14"/>
      <c r="K18" s="15"/>
      <c r="L18" s="15"/>
      <c r="M18" s="15"/>
      <c r="N18" s="15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6"/>
      <c r="C20" s="16"/>
      <c r="D20" s="16"/>
      <c r="E20" s="17"/>
      <c r="F20" s="17"/>
      <c r="G20" s="17"/>
      <c r="H20" s="17"/>
      <c r="I20" s="17"/>
      <c r="J20" s="17"/>
      <c r="K20" s="18"/>
      <c r="L20" s="18"/>
      <c r="M20" s="18"/>
      <c r="N20" s="18"/>
    </row>
    <row r="21" spans="1:14" ht="23.25" x14ac:dyDescent="0.35">
      <c r="A21" s="19"/>
      <c r="B21" s="20"/>
      <c r="C21" s="20"/>
      <c r="D21" s="20"/>
      <c r="E21" s="21"/>
      <c r="F21" s="21"/>
      <c r="G21" s="21"/>
      <c r="H21" s="21"/>
      <c r="I21" s="21"/>
      <c r="J21" s="21"/>
      <c r="K21" s="19"/>
      <c r="L21" s="19"/>
      <c r="M21" s="19"/>
      <c r="N21" s="19"/>
    </row>
    <row r="22" spans="1:14" ht="23.25" x14ac:dyDescent="0.3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20">
    <mergeCell ref="O7:O8"/>
    <mergeCell ref="P7:P8"/>
    <mergeCell ref="Q7:Q8"/>
    <mergeCell ref="R7:R8"/>
    <mergeCell ref="S7:S8"/>
    <mergeCell ref="N7:N8"/>
    <mergeCell ref="A1:M1"/>
    <mergeCell ref="A2:M2"/>
    <mergeCell ref="A3:M3"/>
    <mergeCell ref="A4:M4"/>
    <mergeCell ref="A5:M5"/>
    <mergeCell ref="A7:A8"/>
    <mergeCell ref="B7:B8"/>
    <mergeCell ref="C7:C8"/>
    <mergeCell ref="D7:D8"/>
    <mergeCell ref="E7:G7"/>
    <mergeCell ref="H7:J7"/>
    <mergeCell ref="K7:K8"/>
    <mergeCell ref="L7:L8"/>
    <mergeCell ref="M7:M8"/>
  </mergeCells>
  <pageMargins left="0.45" right="0.26" top="0.75" bottom="0.43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R24"/>
  <sheetViews>
    <sheetView topLeftCell="A7" workbookViewId="0">
      <selection activeCell="E15" sqref="E15:E16"/>
    </sheetView>
  </sheetViews>
  <sheetFormatPr defaultRowHeight="14.25" x14ac:dyDescent="0.2"/>
  <cols>
    <col min="1" max="1" width="4" customWidth="1"/>
    <col min="2" max="2" width="24.5" customWidth="1"/>
    <col min="3" max="3" width="7.625" customWidth="1"/>
    <col min="4" max="4" width="9.75" customWidth="1"/>
    <col min="5" max="10" width="4.75" customWidth="1"/>
    <col min="11" max="11" width="19.875" customWidth="1"/>
    <col min="12" max="12" width="11.625" customWidth="1"/>
    <col min="13" max="13" width="8.625" bestFit="1" customWidth="1"/>
    <col min="14" max="14" width="5" customWidth="1"/>
    <col min="15" max="15" width="8.5" bestFit="1" customWidth="1"/>
    <col min="16" max="16" width="8.875" bestFit="1" customWidth="1"/>
    <col min="17" max="17" width="5.375" bestFit="1" customWidth="1"/>
    <col min="18" max="18" width="5.25" bestFit="1" customWidth="1"/>
  </cols>
  <sheetData>
    <row r="1" spans="1:18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</row>
    <row r="2" spans="1:18" ht="23.25" x14ac:dyDescent="0.35">
      <c r="A2" s="380" t="s">
        <v>89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</row>
    <row r="3" spans="1:18" ht="23.25" x14ac:dyDescent="0.35">
      <c r="A3" s="380" t="s">
        <v>180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</row>
    <row r="4" spans="1:18" ht="23.25" x14ac:dyDescent="0.35">
      <c r="A4" s="380" t="s">
        <v>181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</row>
    <row r="5" spans="1:18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</row>
    <row r="6" spans="1:18" ht="26.25" x14ac:dyDescent="0.4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8" ht="21" customHeight="1" x14ac:dyDescent="0.35">
      <c r="A7" s="381" t="s">
        <v>6</v>
      </c>
      <c r="B7" s="381" t="s">
        <v>7</v>
      </c>
      <c r="C7" s="383" t="s">
        <v>8</v>
      </c>
      <c r="D7" s="383" t="s">
        <v>9</v>
      </c>
      <c r="E7" s="385" t="s">
        <v>22</v>
      </c>
      <c r="F7" s="386"/>
      <c r="G7" s="387"/>
      <c r="H7" s="385" t="s">
        <v>23</v>
      </c>
      <c r="I7" s="386"/>
      <c r="J7" s="387"/>
      <c r="K7" s="388" t="s">
        <v>12</v>
      </c>
      <c r="L7" s="388" t="s">
        <v>201</v>
      </c>
      <c r="M7" s="388" t="s">
        <v>13</v>
      </c>
      <c r="N7" s="390" t="s">
        <v>202</v>
      </c>
      <c r="O7" s="388" t="s">
        <v>230</v>
      </c>
      <c r="P7" s="388" t="s">
        <v>218</v>
      </c>
      <c r="Q7" s="388" t="s">
        <v>219</v>
      </c>
      <c r="R7" s="388" t="s">
        <v>220</v>
      </c>
    </row>
    <row r="8" spans="1:18" ht="21" x14ac:dyDescent="0.35">
      <c r="A8" s="382"/>
      <c r="B8" s="382"/>
      <c r="C8" s="384"/>
      <c r="D8" s="384"/>
      <c r="E8" s="4" t="s">
        <v>14</v>
      </c>
      <c r="F8" s="4" t="s">
        <v>15</v>
      </c>
      <c r="G8" s="4" t="s">
        <v>16</v>
      </c>
      <c r="H8" s="4" t="s">
        <v>14</v>
      </c>
      <c r="I8" s="4" t="s">
        <v>15</v>
      </c>
      <c r="J8" s="4" t="s">
        <v>16</v>
      </c>
      <c r="K8" s="389"/>
      <c r="L8" s="389"/>
      <c r="M8" s="389"/>
      <c r="N8" s="391"/>
      <c r="O8" s="389"/>
      <c r="P8" s="389"/>
      <c r="Q8" s="389"/>
      <c r="R8" s="389"/>
    </row>
    <row r="9" spans="1:18" s="265" customFormat="1" ht="21" x14ac:dyDescent="0.35">
      <c r="A9" s="262"/>
      <c r="B9" s="263"/>
      <c r="C9" s="263"/>
      <c r="D9" s="263"/>
      <c r="E9" s="4">
        <f>SUM(E10:E21)</f>
        <v>125</v>
      </c>
      <c r="F9" s="4">
        <f t="shared" ref="F9:R9" si="0">SUM(F10:F21)</f>
        <v>122</v>
      </c>
      <c r="G9" s="4">
        <f t="shared" si="0"/>
        <v>3</v>
      </c>
      <c r="H9" s="4">
        <f t="shared" si="0"/>
        <v>68</v>
      </c>
      <c r="I9" s="4">
        <f t="shared" si="0"/>
        <v>65</v>
      </c>
      <c r="J9" s="4">
        <f t="shared" si="0"/>
        <v>3</v>
      </c>
      <c r="K9" s="4">
        <f t="shared" si="0"/>
        <v>0</v>
      </c>
      <c r="L9" s="264">
        <f t="shared" si="0"/>
        <v>69700</v>
      </c>
      <c r="M9" s="264">
        <f t="shared" si="0"/>
        <v>0</v>
      </c>
      <c r="N9" s="264">
        <f t="shared" si="0"/>
        <v>125</v>
      </c>
      <c r="O9" s="264">
        <f t="shared" si="0"/>
        <v>0</v>
      </c>
      <c r="P9" s="264">
        <f t="shared" si="0"/>
        <v>47700</v>
      </c>
      <c r="Q9" s="264">
        <f t="shared" si="0"/>
        <v>0</v>
      </c>
      <c r="R9" s="264">
        <f t="shared" si="0"/>
        <v>0</v>
      </c>
    </row>
    <row r="10" spans="1:18" ht="21" x14ac:dyDescent="0.35">
      <c r="A10" s="304">
        <v>1</v>
      </c>
      <c r="B10" s="235" t="s">
        <v>231</v>
      </c>
      <c r="C10" s="234" t="s">
        <v>232</v>
      </c>
      <c r="D10" s="234" t="s">
        <v>233</v>
      </c>
      <c r="E10" s="245">
        <v>22</v>
      </c>
      <c r="F10" s="245">
        <v>21</v>
      </c>
      <c r="G10" s="245">
        <v>1</v>
      </c>
      <c r="H10" s="245">
        <v>11</v>
      </c>
      <c r="I10" s="245">
        <v>10</v>
      </c>
      <c r="J10" s="245">
        <v>1</v>
      </c>
      <c r="K10" s="271" t="s">
        <v>235</v>
      </c>
      <c r="L10" s="272">
        <f>500*22</f>
        <v>11000</v>
      </c>
      <c r="M10" s="245" t="s">
        <v>234</v>
      </c>
      <c r="N10" s="245">
        <v>22</v>
      </c>
      <c r="O10" s="251">
        <v>0</v>
      </c>
      <c r="P10" s="250">
        <v>0</v>
      </c>
      <c r="Q10" s="247">
        <v>0</v>
      </c>
      <c r="R10" s="247">
        <v>0</v>
      </c>
    </row>
    <row r="11" spans="1:18" ht="21" x14ac:dyDescent="0.35">
      <c r="A11" s="273">
        <v>2</v>
      </c>
      <c r="B11" s="235" t="s">
        <v>231</v>
      </c>
      <c r="C11" s="234" t="s">
        <v>232</v>
      </c>
      <c r="D11" s="234" t="s">
        <v>236</v>
      </c>
      <c r="E11" s="245">
        <v>22</v>
      </c>
      <c r="F11" s="245">
        <v>22</v>
      </c>
      <c r="G11" s="245">
        <v>0</v>
      </c>
      <c r="H11" s="245">
        <v>13</v>
      </c>
      <c r="I11" s="245">
        <v>13</v>
      </c>
      <c r="J11" s="245">
        <v>0</v>
      </c>
      <c r="K11" s="271" t="s">
        <v>235</v>
      </c>
      <c r="L11" s="272">
        <f>500*22</f>
        <v>11000</v>
      </c>
      <c r="M11" s="245" t="s">
        <v>234</v>
      </c>
      <c r="N11" s="245">
        <v>22</v>
      </c>
      <c r="O11" s="248">
        <v>0</v>
      </c>
      <c r="P11" s="248">
        <v>0</v>
      </c>
      <c r="Q11" s="248">
        <v>0</v>
      </c>
      <c r="R11" s="248">
        <v>0</v>
      </c>
    </row>
    <row r="12" spans="1:18" ht="21" x14ac:dyDescent="0.35">
      <c r="A12" s="273">
        <v>3</v>
      </c>
      <c r="B12" s="235" t="s">
        <v>231</v>
      </c>
      <c r="C12" s="234" t="s">
        <v>232</v>
      </c>
      <c r="D12" s="234" t="s">
        <v>237</v>
      </c>
      <c r="E12" s="245">
        <v>18</v>
      </c>
      <c r="F12" s="245">
        <v>16</v>
      </c>
      <c r="G12" s="245">
        <v>2</v>
      </c>
      <c r="H12" s="245">
        <v>12</v>
      </c>
      <c r="I12" s="245">
        <v>10</v>
      </c>
      <c r="J12" s="245">
        <v>2</v>
      </c>
      <c r="K12" s="246" t="s">
        <v>238</v>
      </c>
      <c r="L12" s="251">
        <v>11900</v>
      </c>
      <c r="M12" s="245" t="s">
        <v>234</v>
      </c>
      <c r="N12" s="245">
        <v>18</v>
      </c>
      <c r="O12" s="248">
        <v>0</v>
      </c>
      <c r="P12" s="251">
        <v>11900</v>
      </c>
      <c r="Q12" s="248">
        <v>0</v>
      </c>
      <c r="R12" s="248">
        <v>0</v>
      </c>
    </row>
    <row r="13" spans="1:18" ht="21" x14ac:dyDescent="0.35">
      <c r="A13" s="273">
        <v>4</v>
      </c>
      <c r="B13" s="235" t="s">
        <v>231</v>
      </c>
      <c r="C13" s="234" t="s">
        <v>232</v>
      </c>
      <c r="D13" s="234" t="s">
        <v>249</v>
      </c>
      <c r="E13" s="245">
        <v>22</v>
      </c>
      <c r="F13" s="245">
        <v>22</v>
      </c>
      <c r="G13" s="245">
        <v>0</v>
      </c>
      <c r="H13" s="245">
        <v>9</v>
      </c>
      <c r="I13" s="245">
        <v>9</v>
      </c>
      <c r="J13" s="245">
        <v>0</v>
      </c>
      <c r="K13" s="246" t="s">
        <v>238</v>
      </c>
      <c r="L13" s="251">
        <v>15400</v>
      </c>
      <c r="M13" s="245" t="s">
        <v>234</v>
      </c>
      <c r="N13" s="245">
        <v>22</v>
      </c>
      <c r="O13" s="248">
        <v>0</v>
      </c>
      <c r="P13" s="251">
        <v>15400</v>
      </c>
      <c r="Q13" s="248">
        <v>0</v>
      </c>
      <c r="R13" s="248">
        <v>0</v>
      </c>
    </row>
    <row r="14" spans="1:18" ht="21" x14ac:dyDescent="0.35">
      <c r="A14" s="273">
        <v>5</v>
      </c>
      <c r="B14" s="235" t="s">
        <v>231</v>
      </c>
      <c r="C14" s="234" t="s">
        <v>232</v>
      </c>
      <c r="D14" s="234" t="s">
        <v>286</v>
      </c>
      <c r="E14" s="245">
        <v>21</v>
      </c>
      <c r="F14" s="245">
        <v>21</v>
      </c>
      <c r="G14" s="245">
        <v>0</v>
      </c>
      <c r="H14" s="245">
        <v>10</v>
      </c>
      <c r="I14" s="245">
        <v>10</v>
      </c>
      <c r="J14" s="245">
        <v>0</v>
      </c>
      <c r="K14" s="246" t="s">
        <v>238</v>
      </c>
      <c r="L14" s="251">
        <v>14700</v>
      </c>
      <c r="M14" s="245" t="s">
        <v>234</v>
      </c>
      <c r="N14" s="245">
        <v>21</v>
      </c>
      <c r="O14" s="248">
        <v>0</v>
      </c>
      <c r="P14" s="251">
        <v>14700</v>
      </c>
      <c r="Q14" s="248">
        <v>0</v>
      </c>
      <c r="R14" s="248">
        <v>0</v>
      </c>
    </row>
    <row r="15" spans="1:18" ht="21" x14ac:dyDescent="0.35">
      <c r="A15" s="273">
        <v>6</v>
      </c>
      <c r="B15" s="235" t="s">
        <v>355</v>
      </c>
      <c r="C15" s="234" t="s">
        <v>352</v>
      </c>
      <c r="D15" s="234" t="s">
        <v>320</v>
      </c>
      <c r="E15" s="245">
        <v>1</v>
      </c>
      <c r="F15" s="245">
        <v>1</v>
      </c>
      <c r="G15" s="245">
        <v>0</v>
      </c>
      <c r="H15" s="245">
        <v>0</v>
      </c>
      <c r="I15" s="245">
        <v>0</v>
      </c>
      <c r="J15" s="245">
        <v>0</v>
      </c>
      <c r="K15" s="246" t="s">
        <v>238</v>
      </c>
      <c r="L15" s="251">
        <v>700</v>
      </c>
      <c r="M15" s="245" t="s">
        <v>354</v>
      </c>
      <c r="N15" s="245">
        <v>1</v>
      </c>
      <c r="O15" s="248"/>
      <c r="P15" s="251">
        <v>700</v>
      </c>
      <c r="Q15" s="248">
        <v>0</v>
      </c>
      <c r="R15" s="248">
        <v>0</v>
      </c>
    </row>
    <row r="16" spans="1:18" ht="21" x14ac:dyDescent="0.35">
      <c r="A16" s="273">
        <v>7</v>
      </c>
      <c r="B16" s="235" t="s">
        <v>350</v>
      </c>
      <c r="C16" s="234" t="s">
        <v>352</v>
      </c>
      <c r="D16" s="234" t="s">
        <v>353</v>
      </c>
      <c r="E16" s="245">
        <v>5</v>
      </c>
      <c r="F16" s="245">
        <v>5</v>
      </c>
      <c r="G16" s="245">
        <v>0</v>
      </c>
      <c r="H16" s="245">
        <v>3</v>
      </c>
      <c r="I16" s="245">
        <v>3</v>
      </c>
      <c r="J16" s="245">
        <v>0</v>
      </c>
      <c r="K16" s="246" t="s">
        <v>238</v>
      </c>
      <c r="L16" s="251">
        <v>5000</v>
      </c>
      <c r="M16" s="245" t="s">
        <v>234</v>
      </c>
      <c r="N16" s="245">
        <v>5</v>
      </c>
      <c r="O16" s="248"/>
      <c r="P16" s="251">
        <v>5000</v>
      </c>
      <c r="Q16" s="248">
        <v>0</v>
      </c>
      <c r="R16" s="248">
        <v>0</v>
      </c>
    </row>
    <row r="17" spans="1:18" ht="21" x14ac:dyDescent="0.35">
      <c r="A17" s="273"/>
      <c r="B17" s="235" t="s">
        <v>351</v>
      </c>
      <c r="C17" s="234"/>
      <c r="D17" s="234"/>
      <c r="E17" s="245"/>
      <c r="F17" s="245"/>
      <c r="G17" s="245"/>
      <c r="H17" s="245"/>
      <c r="I17" s="245"/>
      <c r="J17" s="245"/>
      <c r="K17" s="246"/>
      <c r="L17" s="251"/>
      <c r="M17" s="245"/>
      <c r="N17" s="245"/>
      <c r="O17" s="248"/>
      <c r="P17" s="248"/>
      <c r="Q17" s="248"/>
      <c r="R17" s="248"/>
    </row>
    <row r="18" spans="1:18" ht="21" x14ac:dyDescent="0.35">
      <c r="A18" s="273">
        <v>8</v>
      </c>
      <c r="B18" s="235" t="s">
        <v>231</v>
      </c>
      <c r="C18" s="234" t="s">
        <v>232</v>
      </c>
      <c r="D18" s="234" t="s">
        <v>374</v>
      </c>
      <c r="E18" s="245">
        <v>14</v>
      </c>
      <c r="F18" s="245">
        <v>14</v>
      </c>
      <c r="G18" s="245">
        <v>0</v>
      </c>
      <c r="H18" s="245">
        <v>10</v>
      </c>
      <c r="I18" s="245">
        <v>10</v>
      </c>
      <c r="J18" s="245">
        <v>0</v>
      </c>
      <c r="K18" s="246" t="s">
        <v>375</v>
      </c>
      <c r="L18" s="251">
        <v>0</v>
      </c>
      <c r="M18" s="245" t="s">
        <v>234</v>
      </c>
      <c r="N18" s="245">
        <v>14</v>
      </c>
      <c r="O18" s="248">
        <v>0</v>
      </c>
      <c r="P18" s="251">
        <v>0</v>
      </c>
      <c r="Q18" s="248">
        <v>0</v>
      </c>
      <c r="R18" s="248">
        <v>0</v>
      </c>
    </row>
    <row r="19" spans="1:18" ht="21" x14ac:dyDescent="0.35">
      <c r="A19" s="273"/>
      <c r="B19" s="232"/>
      <c r="C19" s="232"/>
      <c r="D19" s="232"/>
      <c r="E19" s="238"/>
      <c r="F19" s="238"/>
      <c r="G19" s="238"/>
      <c r="H19" s="238"/>
      <c r="I19" s="238"/>
      <c r="J19" s="238"/>
      <c r="K19" s="239"/>
      <c r="L19" s="252"/>
      <c r="M19" s="238"/>
      <c r="N19" s="238"/>
      <c r="O19" s="249"/>
      <c r="P19" s="249"/>
      <c r="Q19" s="249"/>
      <c r="R19" s="249"/>
    </row>
    <row r="20" spans="1:18" ht="21" x14ac:dyDescent="0.35">
      <c r="A20" s="273"/>
      <c r="B20" s="232"/>
      <c r="C20" s="232"/>
      <c r="D20" s="232"/>
      <c r="E20" s="238"/>
      <c r="F20" s="238"/>
      <c r="G20" s="238"/>
      <c r="H20" s="238"/>
      <c r="I20" s="238"/>
      <c r="J20" s="238"/>
      <c r="K20" s="239"/>
      <c r="L20" s="252"/>
      <c r="M20" s="238"/>
      <c r="N20" s="238"/>
      <c r="O20" s="249"/>
      <c r="P20" s="249"/>
      <c r="Q20" s="249"/>
      <c r="R20" s="249"/>
    </row>
    <row r="21" spans="1:18" ht="23.25" x14ac:dyDescent="0.35">
      <c r="A21" s="21"/>
      <c r="B21" s="233"/>
      <c r="C21" s="233"/>
      <c r="D21" s="233"/>
      <c r="E21" s="240"/>
      <c r="F21" s="240"/>
      <c r="G21" s="240"/>
      <c r="H21" s="240"/>
      <c r="I21" s="240"/>
      <c r="J21" s="240"/>
      <c r="K21" s="241"/>
      <c r="L21" s="241"/>
      <c r="M21" s="240"/>
      <c r="N21" s="240"/>
      <c r="O21" s="266"/>
      <c r="P21" s="266"/>
      <c r="Q21" s="266"/>
      <c r="R21" s="266"/>
    </row>
    <row r="22" spans="1:18" ht="23.25" x14ac:dyDescent="0.35">
      <c r="A22" s="26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61"/>
      <c r="N22" s="261"/>
    </row>
    <row r="23" spans="1:18" ht="23.25" x14ac:dyDescent="0.35">
      <c r="A23" s="26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8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</row>
  </sheetData>
  <mergeCells count="19">
    <mergeCell ref="O7:O8"/>
    <mergeCell ref="P7:P8"/>
    <mergeCell ref="Q7:Q8"/>
    <mergeCell ref="R7:R8"/>
    <mergeCell ref="H7:J7"/>
    <mergeCell ref="K7:K8"/>
    <mergeCell ref="L7:L8"/>
    <mergeCell ref="N7:N8"/>
    <mergeCell ref="M7:M8"/>
    <mergeCell ref="A1:N1"/>
    <mergeCell ref="A2:N2"/>
    <mergeCell ref="A3:N3"/>
    <mergeCell ref="A4:N4"/>
    <mergeCell ref="A5:N5"/>
    <mergeCell ref="A7:A8"/>
    <mergeCell ref="B7:B8"/>
    <mergeCell ref="C7:C8"/>
    <mergeCell ref="D7:D8"/>
    <mergeCell ref="E7:G7"/>
  </mergeCells>
  <pageMargins left="0.45" right="0.26" top="0.75" bottom="0.43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R26"/>
  <sheetViews>
    <sheetView topLeftCell="A7" workbookViewId="0">
      <selection activeCell="G21" sqref="G21"/>
    </sheetView>
  </sheetViews>
  <sheetFormatPr defaultRowHeight="14.25" x14ac:dyDescent="0.2"/>
  <cols>
    <col min="1" max="1" width="4" customWidth="1"/>
    <col min="2" max="2" width="24.5" customWidth="1"/>
    <col min="3" max="3" width="7.625" customWidth="1"/>
    <col min="4" max="4" width="9.75" customWidth="1"/>
    <col min="5" max="10" width="4.75" customWidth="1"/>
    <col min="11" max="11" width="19.875" customWidth="1"/>
    <col min="12" max="12" width="11.625" customWidth="1"/>
    <col min="13" max="13" width="8.625" bestFit="1" customWidth="1"/>
    <col min="14" max="14" width="5" customWidth="1"/>
    <col min="15" max="15" width="8.5" bestFit="1" customWidth="1"/>
    <col min="16" max="16" width="7.625" bestFit="1" customWidth="1"/>
    <col min="17" max="17" width="5.375" bestFit="1" customWidth="1"/>
    <col min="18" max="18" width="5.25" bestFit="1" customWidth="1"/>
  </cols>
  <sheetData>
    <row r="1" spans="1:18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</row>
    <row r="2" spans="1:18" ht="23.25" x14ac:dyDescent="0.35">
      <c r="A2" s="380" t="s">
        <v>5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</row>
    <row r="3" spans="1:18" ht="23.25" x14ac:dyDescent="0.35">
      <c r="A3" s="380" t="s">
        <v>328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</row>
    <row r="4" spans="1:18" ht="23.25" x14ac:dyDescent="0.35">
      <c r="A4" s="380" t="s">
        <v>156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</row>
    <row r="5" spans="1:18" ht="23.25" x14ac:dyDescent="0.35">
      <c r="A5" s="373"/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</row>
    <row r="6" spans="1:18" ht="26.25" x14ac:dyDescent="0.4">
      <c r="A6" s="3" t="s">
        <v>378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8" ht="21" customHeight="1" x14ac:dyDescent="0.35">
      <c r="A7" s="381" t="s">
        <v>6</v>
      </c>
      <c r="B7" s="381" t="s">
        <v>7</v>
      </c>
      <c r="C7" s="383" t="s">
        <v>8</v>
      </c>
      <c r="D7" s="383" t="s">
        <v>9</v>
      </c>
      <c r="E7" s="385" t="s">
        <v>22</v>
      </c>
      <c r="F7" s="386"/>
      <c r="G7" s="387"/>
      <c r="H7" s="385" t="s">
        <v>23</v>
      </c>
      <c r="I7" s="386"/>
      <c r="J7" s="387"/>
      <c r="K7" s="388" t="s">
        <v>12</v>
      </c>
      <c r="L7" s="388" t="s">
        <v>201</v>
      </c>
      <c r="M7" s="388" t="s">
        <v>13</v>
      </c>
      <c r="N7" s="390" t="s">
        <v>202</v>
      </c>
      <c r="O7" s="388" t="s">
        <v>230</v>
      </c>
      <c r="P7" s="388" t="s">
        <v>218</v>
      </c>
      <c r="Q7" s="388" t="s">
        <v>219</v>
      </c>
      <c r="R7" s="388" t="s">
        <v>220</v>
      </c>
    </row>
    <row r="8" spans="1:18" ht="21" x14ac:dyDescent="0.35">
      <c r="A8" s="382"/>
      <c r="B8" s="382"/>
      <c r="C8" s="384"/>
      <c r="D8" s="384"/>
      <c r="E8" s="4" t="s">
        <v>14</v>
      </c>
      <c r="F8" s="4" t="s">
        <v>15</v>
      </c>
      <c r="G8" s="4" t="s">
        <v>16</v>
      </c>
      <c r="H8" s="4" t="s">
        <v>14</v>
      </c>
      <c r="I8" s="4" t="s">
        <v>15</v>
      </c>
      <c r="J8" s="4" t="s">
        <v>16</v>
      </c>
      <c r="K8" s="389"/>
      <c r="L8" s="389"/>
      <c r="M8" s="389"/>
      <c r="N8" s="391"/>
      <c r="O8" s="389"/>
      <c r="P8" s="389"/>
      <c r="Q8" s="389"/>
      <c r="R8" s="389"/>
    </row>
    <row r="9" spans="1:18" s="265" customFormat="1" ht="21" x14ac:dyDescent="0.35">
      <c r="A9" s="262"/>
      <c r="B9" s="263"/>
      <c r="C9" s="263"/>
      <c r="D9" s="263"/>
      <c r="E9" s="4">
        <f>SUM(E10:E13)</f>
        <v>20</v>
      </c>
      <c r="F9" s="4">
        <f t="shared" ref="F9:R9" si="0">SUM(F10:F13)</f>
        <v>20</v>
      </c>
      <c r="G9" s="4">
        <f t="shared" si="0"/>
        <v>0</v>
      </c>
      <c r="H9" s="4">
        <f t="shared" si="0"/>
        <v>17</v>
      </c>
      <c r="I9" s="4">
        <f t="shared" si="0"/>
        <v>17</v>
      </c>
      <c r="J9" s="4">
        <f t="shared" si="0"/>
        <v>0</v>
      </c>
      <c r="K9" s="4">
        <f t="shared" si="0"/>
        <v>0</v>
      </c>
      <c r="L9" s="264">
        <f t="shared" si="0"/>
        <v>10000</v>
      </c>
      <c r="M9" s="264">
        <f t="shared" si="0"/>
        <v>0</v>
      </c>
      <c r="N9" s="264">
        <f t="shared" si="0"/>
        <v>20</v>
      </c>
      <c r="O9" s="264">
        <f t="shared" si="0"/>
        <v>0</v>
      </c>
      <c r="P9" s="264">
        <f t="shared" si="0"/>
        <v>10000</v>
      </c>
      <c r="Q9" s="264">
        <f t="shared" si="0"/>
        <v>0</v>
      </c>
      <c r="R9" s="264">
        <f t="shared" si="0"/>
        <v>0</v>
      </c>
    </row>
    <row r="10" spans="1:18" ht="23.25" x14ac:dyDescent="0.35">
      <c r="A10" s="260">
        <v>1</v>
      </c>
      <c r="B10" s="235" t="s">
        <v>231</v>
      </c>
      <c r="C10" s="234" t="s">
        <v>232</v>
      </c>
      <c r="D10" s="234" t="s">
        <v>329</v>
      </c>
      <c r="E10" s="245">
        <v>20</v>
      </c>
      <c r="F10" s="245">
        <v>20</v>
      </c>
      <c r="G10" s="245">
        <v>0</v>
      </c>
      <c r="H10" s="245">
        <v>17</v>
      </c>
      <c r="I10" s="245">
        <v>17</v>
      </c>
      <c r="J10" s="245">
        <v>0</v>
      </c>
      <c r="K10" s="271" t="s">
        <v>235</v>
      </c>
      <c r="L10" s="272">
        <v>10000</v>
      </c>
      <c r="M10" s="245" t="s">
        <v>234</v>
      </c>
      <c r="N10" s="245">
        <v>20</v>
      </c>
      <c r="O10" s="251">
        <v>0</v>
      </c>
      <c r="P10" s="250">
        <v>10000</v>
      </c>
      <c r="Q10" s="247">
        <v>0</v>
      </c>
      <c r="R10" s="247">
        <v>0</v>
      </c>
    </row>
    <row r="11" spans="1:18" ht="23.25" x14ac:dyDescent="0.35">
      <c r="A11" s="229"/>
      <c r="B11" s="234"/>
      <c r="C11" s="234"/>
      <c r="D11" s="234"/>
      <c r="E11" s="245"/>
      <c r="F11" s="245"/>
      <c r="G11" s="245"/>
      <c r="H11" s="245"/>
      <c r="I11" s="245"/>
      <c r="J11" s="245"/>
      <c r="K11" s="271"/>
      <c r="L11" s="272"/>
      <c r="M11" s="245"/>
      <c r="N11" s="245"/>
      <c r="O11" s="248"/>
      <c r="P11" s="248"/>
      <c r="Q11" s="248"/>
      <c r="R11" s="248"/>
    </row>
    <row r="12" spans="1:18" ht="23.25" x14ac:dyDescent="0.35">
      <c r="A12" s="230"/>
      <c r="B12" s="232"/>
      <c r="C12" s="232"/>
      <c r="D12" s="232"/>
      <c r="E12" s="238"/>
      <c r="F12" s="238"/>
      <c r="G12" s="238"/>
      <c r="H12" s="238"/>
      <c r="I12" s="238"/>
      <c r="J12" s="238"/>
      <c r="K12" s="239"/>
      <c r="L12" s="252"/>
      <c r="M12" s="238"/>
      <c r="N12" s="238"/>
      <c r="O12" s="249"/>
      <c r="P12" s="249"/>
      <c r="Q12" s="249"/>
      <c r="R12" s="249"/>
    </row>
    <row r="13" spans="1:18" ht="23.25" x14ac:dyDescent="0.35">
      <c r="A13" s="21"/>
      <c r="B13" s="233"/>
      <c r="C13" s="233"/>
      <c r="D13" s="233"/>
      <c r="E13" s="240"/>
      <c r="F13" s="240"/>
      <c r="G13" s="240"/>
      <c r="H13" s="240"/>
      <c r="I13" s="240"/>
      <c r="J13" s="240"/>
      <c r="K13" s="241"/>
      <c r="L13" s="241"/>
      <c r="M13" s="240"/>
      <c r="N13" s="240"/>
      <c r="O13" s="266"/>
      <c r="P13" s="266"/>
      <c r="Q13" s="266"/>
      <c r="R13" s="266"/>
    </row>
    <row r="14" spans="1:18" ht="23.25" x14ac:dyDescent="0.35">
      <c r="A14" s="26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61"/>
      <c r="N14" s="261"/>
    </row>
    <row r="15" spans="1:18" ht="23.25" x14ac:dyDescent="0.35">
      <c r="A15" s="26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8" ht="26.25" x14ac:dyDescent="0.4">
      <c r="A16" s="3" t="s">
        <v>379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8" ht="21" x14ac:dyDescent="0.35">
      <c r="A17" s="381" t="s">
        <v>6</v>
      </c>
      <c r="B17" s="381" t="s">
        <v>7</v>
      </c>
      <c r="C17" s="383" t="s">
        <v>8</v>
      </c>
      <c r="D17" s="383" t="s">
        <v>9</v>
      </c>
      <c r="E17" s="385" t="s">
        <v>22</v>
      </c>
      <c r="F17" s="386"/>
      <c r="G17" s="387"/>
      <c r="H17" s="385" t="s">
        <v>23</v>
      </c>
      <c r="I17" s="386"/>
      <c r="J17" s="387"/>
      <c r="K17" s="388" t="s">
        <v>12</v>
      </c>
      <c r="L17" s="388" t="s">
        <v>201</v>
      </c>
      <c r="M17" s="388" t="s">
        <v>13</v>
      </c>
      <c r="N17" s="390" t="s">
        <v>202</v>
      </c>
      <c r="O17" s="388" t="s">
        <v>230</v>
      </c>
      <c r="P17" s="388" t="s">
        <v>218</v>
      </c>
      <c r="Q17" s="388" t="s">
        <v>219</v>
      </c>
      <c r="R17" s="388" t="s">
        <v>220</v>
      </c>
    </row>
    <row r="18" spans="1:18" ht="21" x14ac:dyDescent="0.35">
      <c r="A18" s="382"/>
      <c r="B18" s="382"/>
      <c r="C18" s="384"/>
      <c r="D18" s="384"/>
      <c r="E18" s="4" t="s">
        <v>14</v>
      </c>
      <c r="F18" s="4" t="s">
        <v>15</v>
      </c>
      <c r="G18" s="4" t="s">
        <v>16</v>
      </c>
      <c r="H18" s="4" t="s">
        <v>14</v>
      </c>
      <c r="I18" s="4" t="s">
        <v>15</v>
      </c>
      <c r="J18" s="4" t="s">
        <v>16</v>
      </c>
      <c r="K18" s="389"/>
      <c r="L18" s="389"/>
      <c r="M18" s="389"/>
      <c r="N18" s="391"/>
      <c r="O18" s="389"/>
      <c r="P18" s="389"/>
      <c r="Q18" s="389"/>
      <c r="R18" s="389"/>
    </row>
    <row r="19" spans="1:18" ht="21" x14ac:dyDescent="0.35">
      <c r="A19" s="262"/>
      <c r="B19" s="263"/>
      <c r="C19" s="263"/>
      <c r="D19" s="263"/>
      <c r="E19" s="4">
        <f>SUM(E20:E26)</f>
        <v>13</v>
      </c>
      <c r="F19" s="4">
        <f t="shared" ref="F19:R19" si="1">SUM(F20:F26)</f>
        <v>13</v>
      </c>
      <c r="G19" s="4">
        <f t="shared" si="1"/>
        <v>0</v>
      </c>
      <c r="H19" s="4">
        <f t="shared" si="1"/>
        <v>0</v>
      </c>
      <c r="I19" s="4">
        <f t="shared" si="1"/>
        <v>0</v>
      </c>
      <c r="J19" s="4">
        <f t="shared" si="1"/>
        <v>0</v>
      </c>
      <c r="K19" s="4">
        <f t="shared" si="1"/>
        <v>0</v>
      </c>
      <c r="L19" s="264">
        <f t="shared" si="1"/>
        <v>12000</v>
      </c>
      <c r="M19" s="264">
        <f t="shared" si="1"/>
        <v>0</v>
      </c>
      <c r="N19" s="264">
        <f t="shared" si="1"/>
        <v>13</v>
      </c>
      <c r="O19" s="264">
        <f t="shared" si="1"/>
        <v>2000</v>
      </c>
      <c r="P19" s="264">
        <f t="shared" si="1"/>
        <v>10000</v>
      </c>
      <c r="Q19" s="264">
        <f t="shared" si="1"/>
        <v>0</v>
      </c>
      <c r="R19" s="264">
        <f t="shared" si="1"/>
        <v>0</v>
      </c>
    </row>
    <row r="20" spans="1:18" ht="23.25" x14ac:dyDescent="0.35">
      <c r="A20" s="260">
        <v>1</v>
      </c>
      <c r="B20" s="235" t="s">
        <v>371</v>
      </c>
      <c r="C20" s="234" t="s">
        <v>232</v>
      </c>
      <c r="D20" s="378" t="s">
        <v>372</v>
      </c>
      <c r="E20" s="245">
        <v>13</v>
      </c>
      <c r="F20" s="245">
        <v>13</v>
      </c>
      <c r="G20" s="245">
        <v>0</v>
      </c>
      <c r="H20" s="245"/>
      <c r="I20" s="245"/>
      <c r="J20" s="245"/>
      <c r="K20" s="271" t="s">
        <v>373</v>
      </c>
      <c r="L20" s="272">
        <v>12000</v>
      </c>
      <c r="M20" s="245" t="s">
        <v>234</v>
      </c>
      <c r="N20" s="245">
        <v>13</v>
      </c>
      <c r="O20" s="251">
        <v>2000</v>
      </c>
      <c r="P20" s="250">
        <v>10000</v>
      </c>
      <c r="Q20" s="247">
        <v>0</v>
      </c>
      <c r="R20" s="247">
        <v>0</v>
      </c>
    </row>
    <row r="21" spans="1:18" ht="23.25" x14ac:dyDescent="0.35">
      <c r="A21" s="229"/>
      <c r="B21" s="234"/>
      <c r="C21" s="234"/>
      <c r="D21" s="234"/>
      <c r="E21" s="245"/>
      <c r="F21" s="245"/>
      <c r="G21" s="245"/>
      <c r="H21" s="245"/>
      <c r="I21" s="245"/>
      <c r="J21" s="245"/>
      <c r="K21" s="271"/>
      <c r="L21" s="272"/>
      <c r="M21" s="245"/>
      <c r="N21" s="245"/>
      <c r="O21" s="248"/>
      <c r="P21" s="248"/>
      <c r="Q21" s="248"/>
      <c r="R21" s="248"/>
    </row>
    <row r="22" spans="1:18" ht="23.25" x14ac:dyDescent="0.35">
      <c r="A22" s="229"/>
      <c r="B22" s="234"/>
      <c r="C22" s="234"/>
      <c r="D22" s="234"/>
      <c r="E22" s="245"/>
      <c r="F22" s="245"/>
      <c r="G22" s="245"/>
      <c r="H22" s="245"/>
      <c r="I22" s="245"/>
      <c r="J22" s="245"/>
      <c r="K22" s="246"/>
      <c r="L22" s="251"/>
      <c r="M22" s="245"/>
      <c r="N22" s="245"/>
      <c r="O22" s="248"/>
      <c r="P22" s="248"/>
      <c r="Q22" s="248"/>
      <c r="R22" s="248"/>
    </row>
    <row r="23" spans="1:18" ht="23.25" x14ac:dyDescent="0.35">
      <c r="A23" s="230"/>
      <c r="B23" s="232"/>
      <c r="C23" s="232"/>
      <c r="D23" s="232"/>
      <c r="E23" s="238"/>
      <c r="F23" s="238"/>
      <c r="G23" s="238"/>
      <c r="H23" s="238"/>
      <c r="I23" s="238"/>
      <c r="J23" s="238"/>
      <c r="K23" s="239"/>
      <c r="L23" s="252"/>
      <c r="M23" s="238"/>
      <c r="N23" s="238"/>
      <c r="O23" s="249"/>
      <c r="P23" s="249"/>
      <c r="Q23" s="249"/>
      <c r="R23" s="249"/>
    </row>
    <row r="24" spans="1:18" ht="23.25" x14ac:dyDescent="0.35">
      <c r="A24" s="230"/>
      <c r="B24" s="232"/>
      <c r="C24" s="232"/>
      <c r="D24" s="232"/>
      <c r="E24" s="238"/>
      <c r="F24" s="238"/>
      <c r="G24" s="238"/>
      <c r="H24" s="238"/>
      <c r="I24" s="238"/>
      <c r="J24" s="238"/>
      <c r="K24" s="239"/>
      <c r="L24" s="252"/>
      <c r="M24" s="238"/>
      <c r="N24" s="238"/>
      <c r="O24" s="249"/>
      <c r="P24" s="249"/>
      <c r="Q24" s="249"/>
      <c r="R24" s="249"/>
    </row>
    <row r="25" spans="1:18" ht="23.25" x14ac:dyDescent="0.35">
      <c r="A25" s="230"/>
      <c r="B25" s="232"/>
      <c r="C25" s="232"/>
      <c r="D25" s="232"/>
      <c r="E25" s="238"/>
      <c r="F25" s="238"/>
      <c r="G25" s="238"/>
      <c r="H25" s="238"/>
      <c r="I25" s="238"/>
      <c r="J25" s="238"/>
      <c r="K25" s="239"/>
      <c r="L25" s="252"/>
      <c r="M25" s="238"/>
      <c r="N25" s="238"/>
      <c r="O25" s="249"/>
      <c r="P25" s="249"/>
      <c r="Q25" s="249"/>
      <c r="R25" s="249"/>
    </row>
    <row r="26" spans="1:18" ht="23.25" x14ac:dyDescent="0.35">
      <c r="A26" s="21"/>
      <c r="B26" s="233"/>
      <c r="C26" s="233"/>
      <c r="D26" s="233"/>
      <c r="E26" s="240"/>
      <c r="F26" s="240"/>
      <c r="G26" s="240"/>
      <c r="H26" s="240"/>
      <c r="I26" s="240"/>
      <c r="J26" s="240"/>
      <c r="K26" s="241"/>
      <c r="L26" s="241"/>
      <c r="M26" s="240"/>
      <c r="N26" s="240"/>
      <c r="O26" s="266"/>
      <c r="P26" s="266"/>
      <c r="Q26" s="266"/>
      <c r="R26" s="266"/>
    </row>
  </sheetData>
  <mergeCells count="32">
    <mergeCell ref="O17:O18"/>
    <mergeCell ref="P17:P18"/>
    <mergeCell ref="Q17:Q18"/>
    <mergeCell ref="R17:R18"/>
    <mergeCell ref="H17:J17"/>
    <mergeCell ref="K17:K18"/>
    <mergeCell ref="L17:L18"/>
    <mergeCell ref="M17:M18"/>
    <mergeCell ref="N17:N18"/>
    <mergeCell ref="A17:A18"/>
    <mergeCell ref="B17:B18"/>
    <mergeCell ref="C17:C18"/>
    <mergeCell ref="D17:D18"/>
    <mergeCell ref="E17:G17"/>
    <mergeCell ref="P7:P8"/>
    <mergeCell ref="Q7:Q8"/>
    <mergeCell ref="R7:R8"/>
    <mergeCell ref="H7:J7"/>
    <mergeCell ref="K7:K8"/>
    <mergeCell ref="L7:L8"/>
    <mergeCell ref="M7:M8"/>
    <mergeCell ref="N7:N8"/>
    <mergeCell ref="O7:O8"/>
    <mergeCell ref="A1:N1"/>
    <mergeCell ref="A2:N2"/>
    <mergeCell ref="A3:N3"/>
    <mergeCell ref="A4:N4"/>
    <mergeCell ref="A7:A8"/>
    <mergeCell ref="B7:B8"/>
    <mergeCell ref="C7:C8"/>
    <mergeCell ref="D7:D8"/>
    <mergeCell ref="E7:G7"/>
  </mergeCells>
  <pageMargins left="0.45" right="0.26" top="0.75" bottom="0.43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4"/>
  <sheetViews>
    <sheetView zoomScale="85" zoomScaleNormal="85" workbookViewId="0">
      <selection activeCell="J14" sqref="J14"/>
    </sheetView>
  </sheetViews>
  <sheetFormatPr defaultRowHeight="14.25" x14ac:dyDescent="0.2"/>
  <cols>
    <col min="1" max="1" width="4.37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3.875" customWidth="1"/>
    <col min="12" max="13" width="8.75" bestFit="1" customWidth="1"/>
    <col min="14" max="14" width="8.125" bestFit="1" customWidth="1"/>
    <col min="16" max="16" width="10.375" bestFit="1" customWidth="1"/>
    <col min="17" max="17" width="8.75" bestFit="1" customWidth="1"/>
    <col min="18" max="18" width="6" bestFit="1" customWidth="1"/>
    <col min="19" max="19" width="7.625" customWidth="1"/>
    <col min="20" max="20" width="7.625" bestFit="1" customWidth="1"/>
  </cols>
  <sheetData>
    <row r="1" spans="1:20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20" ht="23.25" x14ac:dyDescent="0.35">
      <c r="A2" s="380" t="s">
        <v>183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20" ht="23.25" x14ac:dyDescent="0.35">
      <c r="A3" s="380" t="s">
        <v>184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20" ht="23.25" hidden="1" x14ac:dyDescent="0.35">
      <c r="A4" s="380" t="s">
        <v>178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20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20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20" ht="26.25" x14ac:dyDescent="0.4">
      <c r="A7" s="3" t="s">
        <v>182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20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90" t="s">
        <v>277</v>
      </c>
      <c r="T8" s="388" t="s">
        <v>278</v>
      </c>
    </row>
    <row r="9" spans="1:20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91"/>
      <c r="T9" s="389"/>
    </row>
    <row r="10" spans="1:20" ht="23.25" x14ac:dyDescent="0.35">
      <c r="A10" s="5"/>
      <c r="B10" s="6"/>
      <c r="C10" s="6"/>
      <c r="D10" s="6"/>
      <c r="E10" s="307">
        <f>SUM(E11:E21)</f>
        <v>45</v>
      </c>
      <c r="F10" s="307">
        <f t="shared" ref="F10:S10" si="0">SUM(F11:F21)</f>
        <v>0</v>
      </c>
      <c r="G10" s="307">
        <f t="shared" si="0"/>
        <v>45</v>
      </c>
      <c r="H10" s="307">
        <f t="shared" si="0"/>
        <v>45</v>
      </c>
      <c r="I10" s="307">
        <f t="shared" si="0"/>
        <v>0</v>
      </c>
      <c r="J10" s="307">
        <f t="shared" si="0"/>
        <v>45</v>
      </c>
      <c r="K10" s="307"/>
      <c r="L10" s="308">
        <f t="shared" si="0"/>
        <v>40900</v>
      </c>
      <c r="M10" s="307"/>
      <c r="N10" s="307">
        <f t="shared" si="0"/>
        <v>45</v>
      </c>
      <c r="O10" s="307"/>
      <c r="P10" s="310">
        <f t="shared" si="0"/>
        <v>14400</v>
      </c>
      <c r="Q10" s="310">
        <f t="shared" si="0"/>
        <v>15500</v>
      </c>
      <c r="R10" s="310">
        <f t="shared" si="0"/>
        <v>800</v>
      </c>
      <c r="S10" s="310">
        <f t="shared" si="0"/>
        <v>7200</v>
      </c>
      <c r="T10" s="310">
        <f t="shared" ref="T10" si="1">SUM(T11:T21)</f>
        <v>1500</v>
      </c>
    </row>
    <row r="11" spans="1:20" ht="21" x14ac:dyDescent="0.35">
      <c r="A11" s="273">
        <v>1</v>
      </c>
      <c r="B11" s="235" t="s">
        <v>330</v>
      </c>
      <c r="C11" s="234" t="s">
        <v>211</v>
      </c>
      <c r="D11" s="234" t="s">
        <v>331</v>
      </c>
      <c r="E11" s="245">
        <v>25</v>
      </c>
      <c r="F11" s="245">
        <v>0</v>
      </c>
      <c r="G11" s="245">
        <v>25</v>
      </c>
      <c r="H11" s="245">
        <v>25</v>
      </c>
      <c r="I11" s="245">
        <v>0</v>
      </c>
      <c r="J11" s="245">
        <v>25</v>
      </c>
      <c r="K11" s="277" t="s">
        <v>332</v>
      </c>
      <c r="L11" s="280">
        <v>15100</v>
      </c>
      <c r="M11" s="280" t="s">
        <v>221</v>
      </c>
      <c r="N11" s="280">
        <v>25</v>
      </c>
      <c r="O11" s="280" t="s">
        <v>222</v>
      </c>
      <c r="P11" s="280">
        <v>7200</v>
      </c>
      <c r="Q11" s="280">
        <v>7500</v>
      </c>
      <c r="R11" s="280">
        <v>400</v>
      </c>
      <c r="S11" s="281">
        <v>0</v>
      </c>
      <c r="T11" s="281">
        <v>0</v>
      </c>
    </row>
    <row r="12" spans="1:20" ht="21" x14ac:dyDescent="0.35">
      <c r="A12" s="273"/>
      <c r="B12" s="235"/>
      <c r="C12" s="234"/>
      <c r="D12" s="234"/>
      <c r="E12" s="245"/>
      <c r="F12" s="245"/>
      <c r="G12" s="245"/>
      <c r="H12" s="245"/>
      <c r="I12" s="245"/>
      <c r="J12" s="245"/>
      <c r="K12" s="277" t="s">
        <v>333</v>
      </c>
      <c r="L12" s="280"/>
      <c r="M12" s="280"/>
      <c r="N12" s="280"/>
      <c r="O12" s="280" t="s">
        <v>334</v>
      </c>
      <c r="P12" s="280"/>
      <c r="Q12" s="280"/>
      <c r="R12" s="280"/>
      <c r="S12" s="281"/>
      <c r="T12" s="281"/>
    </row>
    <row r="13" spans="1:20" ht="21" x14ac:dyDescent="0.35">
      <c r="A13" s="273">
        <v>2</v>
      </c>
      <c r="B13" s="235" t="s">
        <v>330</v>
      </c>
      <c r="C13" s="234" t="s">
        <v>211</v>
      </c>
      <c r="D13" s="234" t="s">
        <v>359</v>
      </c>
      <c r="E13" s="245">
        <v>20</v>
      </c>
      <c r="F13" s="245">
        <v>0</v>
      </c>
      <c r="G13" s="245">
        <v>20</v>
      </c>
      <c r="H13" s="245">
        <v>20</v>
      </c>
      <c r="I13" s="245">
        <v>0</v>
      </c>
      <c r="J13" s="245">
        <v>20</v>
      </c>
      <c r="K13" s="277" t="s">
        <v>360</v>
      </c>
      <c r="L13" s="280">
        <v>25800</v>
      </c>
      <c r="M13" s="280" t="s">
        <v>221</v>
      </c>
      <c r="N13" s="280">
        <v>20</v>
      </c>
      <c r="O13" s="280" t="s">
        <v>222</v>
      </c>
      <c r="P13" s="280">
        <v>7200</v>
      </c>
      <c r="Q13" s="280">
        <v>8000</v>
      </c>
      <c r="R13" s="280">
        <v>400</v>
      </c>
      <c r="S13" s="281">
        <f>120*20*3</f>
        <v>7200</v>
      </c>
      <c r="T13" s="281">
        <f>25*20*3</f>
        <v>1500</v>
      </c>
    </row>
    <row r="14" spans="1:20" ht="21" x14ac:dyDescent="0.35">
      <c r="A14" s="273"/>
      <c r="B14" s="235"/>
      <c r="C14" s="234"/>
      <c r="D14" s="234"/>
      <c r="E14" s="245"/>
      <c r="F14" s="245"/>
      <c r="G14" s="245"/>
      <c r="H14" s="245"/>
      <c r="I14" s="245"/>
      <c r="J14" s="245"/>
      <c r="K14" s="277" t="s">
        <v>361</v>
      </c>
      <c r="L14" s="280"/>
      <c r="M14" s="280"/>
      <c r="N14" s="280"/>
      <c r="O14" s="280" t="s">
        <v>334</v>
      </c>
      <c r="P14" s="280"/>
      <c r="Q14" s="280"/>
      <c r="R14" s="280"/>
      <c r="S14" s="281"/>
      <c r="T14" s="281"/>
    </row>
    <row r="15" spans="1:20" ht="21" x14ac:dyDescent="0.35">
      <c r="A15" s="273"/>
      <c r="B15" s="235"/>
      <c r="C15" s="234"/>
      <c r="D15" s="234"/>
      <c r="E15" s="245"/>
      <c r="F15" s="245"/>
      <c r="G15" s="245"/>
      <c r="H15" s="245"/>
      <c r="I15" s="245"/>
      <c r="J15" s="245"/>
      <c r="K15" s="245"/>
      <c r="L15" s="280"/>
      <c r="M15" s="280"/>
      <c r="N15" s="280"/>
      <c r="O15" s="280"/>
      <c r="P15" s="280"/>
      <c r="Q15" s="280"/>
      <c r="R15" s="280"/>
      <c r="S15" s="281"/>
      <c r="T15" s="281"/>
    </row>
    <row r="16" spans="1:20" ht="21" x14ac:dyDescent="0.35">
      <c r="A16" s="273"/>
      <c r="B16" s="235"/>
      <c r="C16" s="234"/>
      <c r="D16" s="234"/>
      <c r="E16" s="245"/>
      <c r="F16" s="245"/>
      <c r="G16" s="245"/>
      <c r="H16" s="245"/>
      <c r="I16" s="245"/>
      <c r="J16" s="245"/>
      <c r="K16" s="245"/>
      <c r="L16" s="280"/>
      <c r="M16" s="280"/>
      <c r="N16" s="280"/>
      <c r="O16" s="280"/>
      <c r="P16" s="280"/>
      <c r="Q16" s="280"/>
      <c r="R16" s="280"/>
      <c r="S16" s="281"/>
      <c r="T16" s="281"/>
    </row>
    <row r="17" spans="1:20" ht="21" x14ac:dyDescent="0.35">
      <c r="A17" s="273"/>
      <c r="B17" s="235"/>
      <c r="C17" s="234"/>
      <c r="D17" s="234"/>
      <c r="E17" s="245"/>
      <c r="F17" s="245"/>
      <c r="G17" s="245"/>
      <c r="H17" s="245"/>
      <c r="I17" s="245"/>
      <c r="J17" s="245"/>
      <c r="K17" s="245"/>
      <c r="L17" s="280"/>
      <c r="M17" s="280"/>
      <c r="N17" s="280"/>
      <c r="O17" s="280"/>
      <c r="P17" s="280"/>
      <c r="Q17" s="280"/>
      <c r="R17" s="280"/>
      <c r="S17" s="281"/>
      <c r="T17" s="281"/>
    </row>
    <row r="18" spans="1:20" ht="21" x14ac:dyDescent="0.35">
      <c r="A18" s="273"/>
      <c r="B18" s="235"/>
      <c r="C18" s="234"/>
      <c r="D18" s="234"/>
      <c r="E18" s="245"/>
      <c r="F18" s="245"/>
      <c r="G18" s="245"/>
      <c r="H18" s="245"/>
      <c r="I18" s="245"/>
      <c r="J18" s="245"/>
      <c r="K18" s="245"/>
      <c r="L18" s="280"/>
      <c r="M18" s="280"/>
      <c r="N18" s="280"/>
      <c r="O18" s="280"/>
      <c r="P18" s="280"/>
      <c r="Q18" s="280"/>
      <c r="R18" s="280"/>
      <c r="S18" s="281"/>
      <c r="T18" s="281"/>
    </row>
    <row r="19" spans="1:20" ht="21" x14ac:dyDescent="0.35">
      <c r="A19" s="273"/>
      <c r="B19" s="236"/>
      <c r="C19" s="232"/>
      <c r="D19" s="232"/>
      <c r="E19" s="238"/>
      <c r="F19" s="238"/>
      <c r="G19" s="238"/>
      <c r="H19" s="238"/>
      <c r="I19" s="238"/>
      <c r="J19" s="238"/>
      <c r="K19" s="238"/>
      <c r="L19" s="282"/>
      <c r="M19" s="282"/>
      <c r="N19" s="282"/>
      <c r="O19" s="282"/>
      <c r="P19" s="282"/>
      <c r="Q19" s="282"/>
      <c r="R19" s="282"/>
      <c r="S19" s="283"/>
      <c r="T19" s="283"/>
    </row>
    <row r="20" spans="1:20" ht="21" x14ac:dyDescent="0.35">
      <c r="A20" s="273"/>
      <c r="B20" s="236"/>
      <c r="C20" s="232"/>
      <c r="D20" s="232"/>
      <c r="E20" s="238"/>
      <c r="F20" s="238"/>
      <c r="G20" s="238"/>
      <c r="H20" s="238"/>
      <c r="I20" s="238"/>
      <c r="J20" s="238"/>
      <c r="K20" s="238"/>
      <c r="L20" s="282"/>
      <c r="M20" s="282"/>
      <c r="N20" s="282"/>
      <c r="O20" s="282"/>
      <c r="P20" s="282"/>
      <c r="Q20" s="282"/>
      <c r="R20" s="282"/>
      <c r="S20" s="283"/>
      <c r="T20" s="283"/>
    </row>
    <row r="21" spans="1:20" ht="21" x14ac:dyDescent="0.35">
      <c r="A21" s="240"/>
      <c r="B21" s="237"/>
      <c r="C21" s="233"/>
      <c r="D21" s="233"/>
      <c r="E21" s="240"/>
      <c r="F21" s="240"/>
      <c r="G21" s="240"/>
      <c r="H21" s="240"/>
      <c r="I21" s="240"/>
      <c r="J21" s="240"/>
      <c r="K21" s="240"/>
      <c r="L21" s="284"/>
      <c r="M21" s="284"/>
      <c r="N21" s="284"/>
      <c r="O21" s="284"/>
      <c r="P21" s="284"/>
      <c r="Q21" s="284"/>
      <c r="R21" s="284"/>
      <c r="S21" s="285"/>
      <c r="T21" s="285"/>
    </row>
    <row r="22" spans="1:20" ht="23.25" x14ac:dyDescent="0.3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20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20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21">
    <mergeCell ref="A1:M1"/>
    <mergeCell ref="A2:M2"/>
    <mergeCell ref="A3:M3"/>
    <mergeCell ref="A4:M4"/>
    <mergeCell ref="A5:M5"/>
    <mergeCell ref="T8:T9"/>
    <mergeCell ref="A8:A9"/>
    <mergeCell ref="B8:B9"/>
    <mergeCell ref="C8:C9"/>
    <mergeCell ref="D8:D9"/>
    <mergeCell ref="E8:G8"/>
    <mergeCell ref="N8:N9"/>
    <mergeCell ref="H8:J8"/>
    <mergeCell ref="K8:K9"/>
    <mergeCell ref="L8:L9"/>
    <mergeCell ref="M8:M9"/>
    <mergeCell ref="O8:O9"/>
    <mergeCell ref="P8:P9"/>
    <mergeCell ref="Q8:Q9"/>
    <mergeCell ref="R8:R9"/>
    <mergeCell ref="S8:S9"/>
  </mergeCells>
  <pageMargins left="0.5" right="0.32" top="0.56000000000000005" bottom="0.75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86"/>
  <sheetViews>
    <sheetView topLeftCell="A14" workbookViewId="0">
      <selection activeCell="K35" sqref="K35"/>
    </sheetView>
  </sheetViews>
  <sheetFormatPr defaultRowHeight="14.25" x14ac:dyDescent="0.2"/>
  <cols>
    <col min="1" max="1" width="4.375" customWidth="1"/>
    <col min="2" max="2" width="27.625" customWidth="1"/>
    <col min="3" max="3" width="6.5" customWidth="1"/>
    <col min="4" max="4" width="12.25" customWidth="1"/>
    <col min="5" max="10" width="4.25" customWidth="1"/>
    <col min="11" max="11" width="22.375" bestFit="1" customWidth="1"/>
    <col min="12" max="12" width="8.5" bestFit="1" customWidth="1"/>
    <col min="13" max="13" width="9.75" customWidth="1"/>
    <col min="14" max="14" width="5.375" customWidth="1"/>
    <col min="15" max="15" width="10.875" bestFit="1" customWidth="1"/>
    <col min="16" max="17" width="8.5" bestFit="1" customWidth="1"/>
    <col min="18" max="18" width="5.875" bestFit="1" customWidth="1"/>
    <col min="19" max="19" width="5.375" bestFit="1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185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186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hidden="1" x14ac:dyDescent="0.35">
      <c r="A4" s="380" t="s">
        <v>178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26.25" customHeight="1" x14ac:dyDescent="0.35">
      <c r="A6" s="176" t="s">
        <v>188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187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  <c r="O10" s="244"/>
      <c r="P10" s="244"/>
      <c r="Q10" s="244"/>
      <c r="R10" s="244"/>
      <c r="S10" s="244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  <c r="O11" s="246"/>
      <c r="P11" s="246"/>
      <c r="Q11" s="246"/>
      <c r="R11" s="246"/>
      <c r="S11" s="246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  <c r="O12" s="246"/>
      <c r="P12" s="246"/>
      <c r="Q12" s="246"/>
      <c r="R12" s="246"/>
      <c r="S12" s="246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  <c r="O13" s="246"/>
      <c r="P13" s="246"/>
      <c r="Q13" s="246"/>
      <c r="R13" s="246"/>
      <c r="S13" s="246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  <c r="O14" s="246"/>
      <c r="P14" s="246"/>
      <c r="Q14" s="246"/>
      <c r="R14" s="246"/>
      <c r="S14" s="246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  <c r="O15" s="246"/>
      <c r="P15" s="246"/>
      <c r="Q15" s="246"/>
      <c r="R15" s="246"/>
      <c r="S15" s="246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  <c r="O16" s="246"/>
      <c r="P16" s="246"/>
      <c r="Q16" s="246"/>
      <c r="R16" s="246"/>
      <c r="S16" s="246"/>
    </row>
    <row r="17" spans="1:19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  <c r="O17" s="11"/>
      <c r="P17" s="11"/>
      <c r="Q17" s="11"/>
      <c r="R17" s="11"/>
      <c r="S17" s="11"/>
    </row>
    <row r="18" spans="1:19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1"/>
    </row>
    <row r="19" spans="1:19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  <c r="O19" s="15"/>
      <c r="P19" s="15"/>
      <c r="Q19" s="15"/>
      <c r="R19" s="15"/>
      <c r="S19" s="15"/>
    </row>
    <row r="20" spans="1:19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  <c r="O20" s="15"/>
      <c r="P20" s="15"/>
      <c r="Q20" s="15"/>
      <c r="R20" s="15"/>
      <c r="S20" s="15"/>
    </row>
    <row r="21" spans="1:19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  <c r="O21" s="18"/>
      <c r="P21" s="18"/>
      <c r="Q21" s="18"/>
      <c r="R21" s="18"/>
      <c r="S21" s="18"/>
    </row>
    <row r="22" spans="1:19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  <c r="O22" s="19"/>
      <c r="P22" s="19"/>
      <c r="Q22" s="19"/>
      <c r="R22" s="19"/>
      <c r="S22" s="19"/>
    </row>
    <row r="23" spans="1:19" ht="23.25" x14ac:dyDescent="0.35">
      <c r="A23" s="380" t="s">
        <v>189</v>
      </c>
      <c r="B23" s="380"/>
      <c r="C23" s="380"/>
      <c r="D23" s="380"/>
      <c r="E23" s="380"/>
      <c r="F23" s="380"/>
      <c r="G23" s="380"/>
      <c r="H23" s="380"/>
      <c r="I23" s="380"/>
      <c r="J23" s="380"/>
      <c r="K23" s="380"/>
      <c r="L23" s="380"/>
      <c r="M23" s="380"/>
    </row>
    <row r="24" spans="1:19" ht="23.25" x14ac:dyDescent="0.35">
      <c r="A24" s="380" t="s">
        <v>185</v>
      </c>
      <c r="B24" s="380"/>
      <c r="C24" s="380"/>
      <c r="D24" s="380"/>
      <c r="E24" s="380"/>
      <c r="F24" s="380"/>
      <c r="G24" s="380"/>
      <c r="H24" s="380"/>
      <c r="I24" s="380"/>
      <c r="J24" s="380"/>
      <c r="K24" s="380"/>
      <c r="L24" s="380"/>
      <c r="M24" s="380"/>
    </row>
    <row r="25" spans="1:19" ht="23.25" x14ac:dyDescent="0.35">
      <c r="A25" s="380" t="s">
        <v>190</v>
      </c>
      <c r="B25" s="380"/>
      <c r="C25" s="380"/>
      <c r="D25" s="380"/>
      <c r="E25" s="380"/>
      <c r="F25" s="380"/>
      <c r="G25" s="380"/>
      <c r="H25" s="380"/>
      <c r="I25" s="380"/>
      <c r="J25" s="380"/>
      <c r="K25" s="380"/>
      <c r="L25" s="380"/>
      <c r="M25" s="380"/>
    </row>
    <row r="26" spans="1:19" ht="23.25" x14ac:dyDescent="0.35">
      <c r="A26" s="380" t="s">
        <v>156</v>
      </c>
      <c r="B26" s="380"/>
      <c r="C26" s="380"/>
      <c r="D26" s="380"/>
      <c r="E26" s="380"/>
      <c r="F26" s="380"/>
      <c r="G26" s="380"/>
      <c r="H26" s="380"/>
      <c r="I26" s="380"/>
      <c r="J26" s="380"/>
      <c r="K26" s="380"/>
      <c r="L26" s="380"/>
      <c r="M26" s="380"/>
    </row>
    <row r="27" spans="1:19" ht="23.25" x14ac:dyDescent="0.35">
      <c r="A27" s="176" t="s">
        <v>191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9" ht="26.25" x14ac:dyDescent="0.4">
      <c r="A28" s="3" t="s">
        <v>187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9" ht="21" customHeight="1" x14ac:dyDescent="0.35">
      <c r="A29" s="381" t="s">
        <v>6</v>
      </c>
      <c r="B29" s="381" t="s">
        <v>7</v>
      </c>
      <c r="C29" s="383" t="s">
        <v>8</v>
      </c>
      <c r="D29" s="383" t="s">
        <v>9</v>
      </c>
      <c r="E29" s="385" t="s">
        <v>10</v>
      </c>
      <c r="F29" s="386"/>
      <c r="G29" s="387"/>
      <c r="H29" s="385" t="s">
        <v>11</v>
      </c>
      <c r="I29" s="386"/>
      <c r="J29" s="387"/>
      <c r="K29" s="388" t="s">
        <v>12</v>
      </c>
      <c r="L29" s="388" t="s">
        <v>201</v>
      </c>
      <c r="M29" s="388" t="s">
        <v>13</v>
      </c>
      <c r="N29" s="390" t="s">
        <v>202</v>
      </c>
      <c r="O29" s="388" t="s">
        <v>213</v>
      </c>
      <c r="P29" s="388" t="s">
        <v>217</v>
      </c>
      <c r="Q29" s="388" t="s">
        <v>218</v>
      </c>
      <c r="R29" s="388" t="s">
        <v>219</v>
      </c>
      <c r="S29" s="388" t="s">
        <v>220</v>
      </c>
    </row>
    <row r="30" spans="1:19" ht="21" x14ac:dyDescent="0.35">
      <c r="A30" s="382"/>
      <c r="B30" s="382"/>
      <c r="C30" s="384"/>
      <c r="D30" s="384"/>
      <c r="E30" s="4" t="s">
        <v>14</v>
      </c>
      <c r="F30" s="4" t="s">
        <v>15</v>
      </c>
      <c r="G30" s="4" t="s">
        <v>16</v>
      </c>
      <c r="H30" s="4" t="s">
        <v>14</v>
      </c>
      <c r="I30" s="4" t="s">
        <v>15</v>
      </c>
      <c r="J30" s="4" t="s">
        <v>16</v>
      </c>
      <c r="K30" s="389"/>
      <c r="L30" s="389"/>
      <c r="M30" s="389"/>
      <c r="N30" s="391"/>
      <c r="O30" s="389"/>
      <c r="P30" s="389"/>
      <c r="Q30" s="389"/>
      <c r="R30" s="389"/>
      <c r="S30" s="389"/>
    </row>
    <row r="31" spans="1:19" ht="23.25" x14ac:dyDescent="0.35">
      <c r="A31" s="374"/>
      <c r="B31" s="309"/>
      <c r="C31" s="309"/>
      <c r="D31" s="309"/>
      <c r="E31" s="307">
        <f>SUM(E32:E43)</f>
        <v>55</v>
      </c>
      <c r="F31" s="307">
        <f t="shared" ref="F31:S31" si="0">SUM(F32:F43)</f>
        <v>55</v>
      </c>
      <c r="G31" s="307">
        <f t="shared" si="0"/>
        <v>0</v>
      </c>
      <c r="H31" s="307">
        <f t="shared" si="0"/>
        <v>55</v>
      </c>
      <c r="I31" s="307">
        <f t="shared" si="0"/>
        <v>55</v>
      </c>
      <c r="J31" s="307">
        <f t="shared" si="0"/>
        <v>0</v>
      </c>
      <c r="K31" s="307"/>
      <c r="L31" s="310">
        <f t="shared" si="0"/>
        <v>60000</v>
      </c>
      <c r="M31" s="310"/>
      <c r="N31" s="310">
        <f t="shared" si="0"/>
        <v>30</v>
      </c>
      <c r="O31" s="310">
        <f t="shared" si="0"/>
        <v>0</v>
      </c>
      <c r="P31" s="310">
        <f t="shared" si="0"/>
        <v>19000</v>
      </c>
      <c r="Q31" s="310">
        <f t="shared" si="0"/>
        <v>41000</v>
      </c>
      <c r="R31" s="310">
        <f t="shared" si="0"/>
        <v>0</v>
      </c>
      <c r="S31" s="310">
        <f t="shared" si="0"/>
        <v>0</v>
      </c>
    </row>
    <row r="32" spans="1:19" ht="21" x14ac:dyDescent="0.35">
      <c r="A32" s="304">
        <v>1</v>
      </c>
      <c r="B32" s="235" t="s">
        <v>362</v>
      </c>
      <c r="C32" s="234" t="s">
        <v>240</v>
      </c>
      <c r="D32" s="234" t="s">
        <v>363</v>
      </c>
      <c r="E32" s="245">
        <v>30</v>
      </c>
      <c r="F32" s="245">
        <v>30</v>
      </c>
      <c r="G32" s="245">
        <v>0</v>
      </c>
      <c r="H32" s="245">
        <v>30</v>
      </c>
      <c r="I32" s="245">
        <v>30</v>
      </c>
      <c r="J32" s="245">
        <v>0</v>
      </c>
      <c r="K32" s="246" t="s">
        <v>364</v>
      </c>
      <c r="L32" s="246"/>
      <c r="M32" s="246" t="s">
        <v>268</v>
      </c>
      <c r="N32" s="246">
        <v>30</v>
      </c>
      <c r="O32" s="246" t="s">
        <v>367</v>
      </c>
      <c r="P32" s="251">
        <v>10000</v>
      </c>
      <c r="Q32" s="251">
        <v>10000</v>
      </c>
      <c r="R32" s="251">
        <v>0</v>
      </c>
      <c r="S32" s="251">
        <v>0</v>
      </c>
    </row>
    <row r="33" spans="1:19" ht="21" x14ac:dyDescent="0.35">
      <c r="A33" s="273"/>
      <c r="B33" s="235"/>
      <c r="C33" s="234"/>
      <c r="D33" s="234"/>
      <c r="E33" s="245"/>
      <c r="F33" s="245"/>
      <c r="G33" s="245"/>
      <c r="H33" s="245"/>
      <c r="I33" s="245"/>
      <c r="J33" s="245"/>
      <c r="K33" s="246" t="s">
        <v>365</v>
      </c>
      <c r="L33" s="251">
        <v>10000</v>
      </c>
      <c r="M33" s="246"/>
      <c r="N33" s="246"/>
      <c r="O33" s="246" t="s">
        <v>368</v>
      </c>
      <c r="P33" s="251"/>
      <c r="Q33" s="251"/>
      <c r="R33" s="251"/>
      <c r="S33" s="251"/>
    </row>
    <row r="34" spans="1:19" ht="21" x14ac:dyDescent="0.35">
      <c r="A34" s="273"/>
      <c r="B34" s="235"/>
      <c r="C34" s="234"/>
      <c r="D34" s="234"/>
      <c r="E34" s="245"/>
      <c r="F34" s="245"/>
      <c r="G34" s="245"/>
      <c r="H34" s="245"/>
      <c r="I34" s="245"/>
      <c r="J34" s="245"/>
      <c r="K34" s="246" t="s">
        <v>366</v>
      </c>
      <c r="L34" s="251">
        <v>10000</v>
      </c>
      <c r="M34" s="246"/>
      <c r="N34" s="246"/>
      <c r="O34" s="246"/>
      <c r="P34" s="251"/>
      <c r="Q34" s="251"/>
      <c r="R34" s="251"/>
      <c r="S34" s="251"/>
    </row>
    <row r="35" spans="1:19" ht="21" x14ac:dyDescent="0.35">
      <c r="A35" s="273">
        <v>2</v>
      </c>
      <c r="B35" s="235" t="s">
        <v>380</v>
      </c>
      <c r="C35" s="234" t="s">
        <v>304</v>
      </c>
      <c r="D35" s="234" t="s">
        <v>381</v>
      </c>
      <c r="E35" s="245">
        <v>25</v>
      </c>
      <c r="F35" s="245">
        <v>25</v>
      </c>
      <c r="G35" s="245">
        <v>0</v>
      </c>
      <c r="H35" s="245">
        <v>25</v>
      </c>
      <c r="I35" s="245">
        <v>25</v>
      </c>
      <c r="J35" s="245">
        <v>0</v>
      </c>
      <c r="K35" s="246" t="s">
        <v>382</v>
      </c>
      <c r="L35" s="251">
        <v>40000</v>
      </c>
      <c r="M35" s="246" t="s">
        <v>242</v>
      </c>
      <c r="N35" s="246"/>
      <c r="O35" s="246"/>
      <c r="P35" s="251">
        <v>9000</v>
      </c>
      <c r="Q35" s="251">
        <v>31000</v>
      </c>
      <c r="R35" s="251">
        <v>0</v>
      </c>
      <c r="S35" s="251">
        <v>0</v>
      </c>
    </row>
    <row r="36" spans="1:19" ht="21" x14ac:dyDescent="0.35">
      <c r="A36" s="273"/>
      <c r="B36" s="235"/>
      <c r="C36" s="234"/>
      <c r="D36" s="234"/>
      <c r="E36" s="245"/>
      <c r="F36" s="245"/>
      <c r="G36" s="245"/>
      <c r="H36" s="245"/>
      <c r="I36" s="245"/>
      <c r="J36" s="245"/>
      <c r="K36" s="246"/>
      <c r="L36" s="246"/>
      <c r="M36" s="246"/>
      <c r="N36" s="246"/>
      <c r="O36" s="246"/>
      <c r="P36" s="251"/>
      <c r="Q36" s="251"/>
      <c r="R36" s="251"/>
      <c r="S36" s="251"/>
    </row>
    <row r="37" spans="1:19" ht="21" x14ac:dyDescent="0.35">
      <c r="A37" s="273"/>
      <c r="B37" s="235"/>
      <c r="C37" s="234"/>
      <c r="D37" s="234"/>
      <c r="E37" s="245"/>
      <c r="F37" s="245"/>
      <c r="G37" s="245"/>
      <c r="H37" s="245"/>
      <c r="I37" s="245"/>
      <c r="J37" s="245"/>
      <c r="K37" s="246"/>
      <c r="L37" s="246"/>
      <c r="M37" s="246"/>
      <c r="N37" s="246"/>
      <c r="O37" s="246"/>
      <c r="P37" s="251"/>
      <c r="Q37" s="251"/>
      <c r="R37" s="251"/>
      <c r="S37" s="251"/>
    </row>
    <row r="38" spans="1:19" ht="21" x14ac:dyDescent="0.35">
      <c r="A38" s="273"/>
      <c r="B38" s="235"/>
      <c r="C38" s="234"/>
      <c r="D38" s="234"/>
      <c r="E38" s="245"/>
      <c r="F38" s="245"/>
      <c r="G38" s="245"/>
      <c r="H38" s="245"/>
      <c r="I38" s="245"/>
      <c r="J38" s="245"/>
      <c r="K38" s="246"/>
      <c r="L38" s="246"/>
      <c r="M38" s="246"/>
      <c r="N38" s="246"/>
      <c r="O38" s="246"/>
      <c r="P38" s="251"/>
      <c r="Q38" s="251"/>
      <c r="R38" s="251"/>
      <c r="S38" s="251"/>
    </row>
    <row r="39" spans="1:19" ht="21" x14ac:dyDescent="0.35">
      <c r="A39" s="273"/>
      <c r="B39" s="235"/>
      <c r="C39" s="234"/>
      <c r="D39" s="234"/>
      <c r="E39" s="245"/>
      <c r="F39" s="245"/>
      <c r="G39" s="245"/>
      <c r="H39" s="245"/>
      <c r="I39" s="245"/>
      <c r="J39" s="245"/>
      <c r="K39" s="246"/>
      <c r="L39" s="246"/>
      <c r="M39" s="246"/>
      <c r="N39" s="246"/>
      <c r="O39" s="246"/>
      <c r="P39" s="251"/>
      <c r="Q39" s="251"/>
      <c r="R39" s="251"/>
      <c r="S39" s="251"/>
    </row>
    <row r="40" spans="1:19" ht="21" x14ac:dyDescent="0.35">
      <c r="A40" s="273"/>
      <c r="B40" s="236"/>
      <c r="C40" s="232"/>
      <c r="D40" s="232"/>
      <c r="E40" s="238"/>
      <c r="F40" s="238"/>
      <c r="G40" s="238"/>
      <c r="H40" s="238"/>
      <c r="I40" s="238"/>
      <c r="J40" s="238"/>
      <c r="K40" s="239"/>
      <c r="L40" s="239"/>
      <c r="M40" s="239"/>
      <c r="N40" s="239"/>
      <c r="O40" s="239"/>
      <c r="P40" s="252"/>
      <c r="Q40" s="252"/>
      <c r="R40" s="252"/>
      <c r="S40" s="252"/>
    </row>
    <row r="41" spans="1:19" ht="21" x14ac:dyDescent="0.35">
      <c r="A41" s="273"/>
      <c r="B41" s="236"/>
      <c r="C41" s="232"/>
      <c r="D41" s="232"/>
      <c r="E41" s="238"/>
      <c r="F41" s="238"/>
      <c r="G41" s="238"/>
      <c r="H41" s="238"/>
      <c r="I41" s="238"/>
      <c r="J41" s="238"/>
      <c r="K41" s="239"/>
      <c r="L41" s="239"/>
      <c r="M41" s="239"/>
      <c r="N41" s="239"/>
      <c r="O41" s="239"/>
      <c r="P41" s="252"/>
      <c r="Q41" s="252"/>
      <c r="R41" s="252"/>
      <c r="S41" s="252"/>
    </row>
    <row r="42" spans="1:19" ht="21" x14ac:dyDescent="0.35">
      <c r="A42" s="273"/>
      <c r="B42" s="236"/>
      <c r="C42" s="232"/>
      <c r="D42" s="232"/>
      <c r="E42" s="238"/>
      <c r="F42" s="238"/>
      <c r="G42" s="238"/>
      <c r="H42" s="238"/>
      <c r="I42" s="238"/>
      <c r="J42" s="238"/>
      <c r="K42" s="239"/>
      <c r="L42" s="239"/>
      <c r="M42" s="239"/>
      <c r="N42" s="239"/>
      <c r="O42" s="239"/>
      <c r="P42" s="252"/>
      <c r="Q42" s="252"/>
      <c r="R42" s="252"/>
      <c r="S42" s="252"/>
    </row>
    <row r="43" spans="1:19" ht="21" x14ac:dyDescent="0.35">
      <c r="A43" s="240"/>
      <c r="B43" s="237"/>
      <c r="C43" s="233"/>
      <c r="D43" s="233"/>
      <c r="E43" s="240"/>
      <c r="F43" s="240"/>
      <c r="G43" s="240"/>
      <c r="H43" s="240"/>
      <c r="I43" s="240"/>
      <c r="J43" s="240"/>
      <c r="K43" s="241"/>
      <c r="L43" s="241"/>
      <c r="M43" s="241"/>
      <c r="N43" s="241"/>
      <c r="O43" s="241"/>
      <c r="P43" s="286"/>
      <c r="Q43" s="286"/>
      <c r="R43" s="286"/>
      <c r="S43" s="286"/>
    </row>
    <row r="44" spans="1:19" ht="23.25" x14ac:dyDescent="0.35">
      <c r="A44" s="380" t="s">
        <v>189</v>
      </c>
      <c r="B44" s="380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</row>
    <row r="45" spans="1:19" ht="23.25" x14ac:dyDescent="0.35">
      <c r="A45" s="380" t="s">
        <v>185</v>
      </c>
      <c r="B45" s="380"/>
      <c r="C45" s="380"/>
      <c r="D45" s="380"/>
      <c r="E45" s="380"/>
      <c r="F45" s="380"/>
      <c r="G45" s="380"/>
      <c r="H45" s="380"/>
      <c r="I45" s="380"/>
      <c r="J45" s="380"/>
      <c r="K45" s="380"/>
      <c r="L45" s="380"/>
      <c r="M45" s="380"/>
    </row>
    <row r="46" spans="1:19" ht="23.25" x14ac:dyDescent="0.35">
      <c r="A46" s="380" t="s">
        <v>192</v>
      </c>
      <c r="B46" s="380"/>
      <c r="C46" s="380"/>
      <c r="D46" s="380"/>
      <c r="E46" s="380"/>
      <c r="F46" s="380"/>
      <c r="G46" s="380"/>
      <c r="H46" s="380"/>
      <c r="I46" s="380"/>
      <c r="J46" s="380"/>
      <c r="K46" s="380"/>
      <c r="L46" s="380"/>
      <c r="M46" s="380"/>
    </row>
    <row r="47" spans="1:19" ht="23.25" x14ac:dyDescent="0.35">
      <c r="A47" s="380" t="s">
        <v>156</v>
      </c>
      <c r="B47" s="380"/>
      <c r="C47" s="380"/>
      <c r="D47" s="380"/>
      <c r="E47" s="380"/>
      <c r="F47" s="380"/>
      <c r="G47" s="380"/>
      <c r="H47" s="380"/>
      <c r="I47" s="380"/>
      <c r="J47" s="380"/>
      <c r="K47" s="380"/>
      <c r="L47" s="380"/>
      <c r="M47" s="380"/>
    </row>
    <row r="48" spans="1:19" ht="23.25" x14ac:dyDescent="0.35">
      <c r="A48" s="228" t="s">
        <v>193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9" ht="26.25" x14ac:dyDescent="0.4">
      <c r="A49" s="3" t="s">
        <v>197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9" ht="21" customHeight="1" x14ac:dyDescent="0.35">
      <c r="A50" s="381" t="s">
        <v>6</v>
      </c>
      <c r="B50" s="381" t="s">
        <v>7</v>
      </c>
      <c r="C50" s="383" t="s">
        <v>8</v>
      </c>
      <c r="D50" s="383" t="s">
        <v>9</v>
      </c>
      <c r="E50" s="385" t="s">
        <v>10</v>
      </c>
      <c r="F50" s="386"/>
      <c r="G50" s="387"/>
      <c r="H50" s="385" t="s">
        <v>11</v>
      </c>
      <c r="I50" s="386"/>
      <c r="J50" s="387"/>
      <c r="K50" s="388" t="s">
        <v>12</v>
      </c>
      <c r="L50" s="388" t="s">
        <v>201</v>
      </c>
      <c r="M50" s="388" t="s">
        <v>13</v>
      </c>
      <c r="N50" s="390" t="s">
        <v>202</v>
      </c>
      <c r="O50" s="388" t="s">
        <v>213</v>
      </c>
      <c r="P50" s="388" t="s">
        <v>217</v>
      </c>
      <c r="Q50" s="388" t="s">
        <v>218</v>
      </c>
      <c r="R50" s="388" t="s">
        <v>219</v>
      </c>
      <c r="S50" s="388" t="s">
        <v>220</v>
      </c>
    </row>
    <row r="51" spans="1:19" ht="21" x14ac:dyDescent="0.35">
      <c r="A51" s="382"/>
      <c r="B51" s="382"/>
      <c r="C51" s="384"/>
      <c r="D51" s="384"/>
      <c r="E51" s="4" t="s">
        <v>14</v>
      </c>
      <c r="F51" s="4" t="s">
        <v>15</v>
      </c>
      <c r="G51" s="4" t="s">
        <v>16</v>
      </c>
      <c r="H51" s="4" t="s">
        <v>14</v>
      </c>
      <c r="I51" s="4" t="s">
        <v>15</v>
      </c>
      <c r="J51" s="4" t="s">
        <v>16</v>
      </c>
      <c r="K51" s="389"/>
      <c r="L51" s="389"/>
      <c r="M51" s="389"/>
      <c r="N51" s="391"/>
      <c r="O51" s="389"/>
      <c r="P51" s="389"/>
      <c r="Q51" s="389"/>
      <c r="R51" s="389"/>
      <c r="S51" s="389"/>
    </row>
    <row r="52" spans="1:19" ht="23.25" x14ac:dyDescent="0.35">
      <c r="A52" s="5"/>
      <c r="B52" s="6"/>
      <c r="C52" s="6"/>
      <c r="D52" s="6"/>
      <c r="E52" s="7">
        <f>SUM(E53:E63)</f>
        <v>40</v>
      </c>
      <c r="F52" s="7">
        <f t="shared" ref="F52:S52" si="1">SUM(F53:F63)</f>
        <v>11</v>
      </c>
      <c r="G52" s="7">
        <f t="shared" si="1"/>
        <v>29</v>
      </c>
      <c r="H52" s="7">
        <f t="shared" si="1"/>
        <v>40</v>
      </c>
      <c r="I52" s="7">
        <f t="shared" si="1"/>
        <v>11</v>
      </c>
      <c r="J52" s="7">
        <f t="shared" si="1"/>
        <v>29</v>
      </c>
      <c r="K52" s="7">
        <f t="shared" si="1"/>
        <v>0</v>
      </c>
      <c r="L52" s="276">
        <f t="shared" si="1"/>
        <v>33200</v>
      </c>
      <c r="M52" s="7">
        <f t="shared" si="1"/>
        <v>0</v>
      </c>
      <c r="N52" s="7">
        <f t="shared" si="1"/>
        <v>40</v>
      </c>
      <c r="O52" s="7">
        <f t="shared" si="1"/>
        <v>0</v>
      </c>
      <c r="P52" s="276">
        <f t="shared" si="1"/>
        <v>14400</v>
      </c>
      <c r="Q52" s="276">
        <f t="shared" si="1"/>
        <v>18000</v>
      </c>
      <c r="R52" s="276">
        <f t="shared" si="1"/>
        <v>800</v>
      </c>
      <c r="S52" s="276">
        <f t="shared" si="1"/>
        <v>0</v>
      </c>
    </row>
    <row r="53" spans="1:19" ht="21" x14ac:dyDescent="0.35">
      <c r="A53" s="273">
        <v>1</v>
      </c>
      <c r="B53" s="235" t="s">
        <v>243</v>
      </c>
      <c r="C53" s="234" t="s">
        <v>211</v>
      </c>
      <c r="D53" s="234" t="s">
        <v>244</v>
      </c>
      <c r="E53" s="245">
        <v>20</v>
      </c>
      <c r="F53" s="245">
        <v>1</v>
      </c>
      <c r="G53" s="245">
        <v>19</v>
      </c>
      <c r="H53" s="245">
        <v>20</v>
      </c>
      <c r="I53" s="245">
        <v>1</v>
      </c>
      <c r="J53" s="245">
        <v>19</v>
      </c>
      <c r="K53" s="246" t="s">
        <v>245</v>
      </c>
      <c r="L53" s="251">
        <v>15600</v>
      </c>
      <c r="M53" s="246" t="s">
        <v>247</v>
      </c>
      <c r="N53" s="245">
        <v>20</v>
      </c>
      <c r="O53" s="246" t="s">
        <v>248</v>
      </c>
      <c r="P53" s="251">
        <f>400*18</f>
        <v>7200</v>
      </c>
      <c r="Q53" s="251">
        <f>400*20</f>
        <v>8000</v>
      </c>
      <c r="R53" s="251">
        <v>400</v>
      </c>
      <c r="S53" s="251"/>
    </row>
    <row r="54" spans="1:19" ht="21" x14ac:dyDescent="0.35">
      <c r="A54" s="274"/>
      <c r="B54" s="234"/>
      <c r="C54" s="234"/>
      <c r="D54" s="234"/>
      <c r="E54" s="245"/>
      <c r="F54" s="245"/>
      <c r="G54" s="245"/>
      <c r="H54" s="245"/>
      <c r="I54" s="245"/>
      <c r="J54" s="245"/>
      <c r="K54" s="246" t="s">
        <v>246</v>
      </c>
      <c r="L54" s="248"/>
      <c r="M54" s="246"/>
      <c r="N54" s="245"/>
      <c r="O54" s="246"/>
      <c r="P54" s="251"/>
      <c r="Q54" s="251"/>
      <c r="R54" s="251"/>
      <c r="S54" s="251"/>
    </row>
    <row r="55" spans="1:19" ht="21" x14ac:dyDescent="0.35">
      <c r="A55" s="273">
        <v>2</v>
      </c>
      <c r="B55" s="235" t="s">
        <v>335</v>
      </c>
      <c r="C55" s="234" t="s">
        <v>211</v>
      </c>
      <c r="D55" s="234" t="s">
        <v>336</v>
      </c>
      <c r="E55" s="245">
        <v>20</v>
      </c>
      <c r="F55" s="245">
        <v>10</v>
      </c>
      <c r="G55" s="245">
        <v>10</v>
      </c>
      <c r="H55" s="245">
        <v>20</v>
      </c>
      <c r="I55" s="245">
        <v>10</v>
      </c>
      <c r="J55" s="245">
        <v>10</v>
      </c>
      <c r="K55" s="246" t="s">
        <v>337</v>
      </c>
      <c r="L55" s="251">
        <v>17600</v>
      </c>
      <c r="M55" s="246" t="s">
        <v>242</v>
      </c>
      <c r="N55" s="245">
        <v>20</v>
      </c>
      <c r="O55" s="246" t="s">
        <v>338</v>
      </c>
      <c r="P55" s="251">
        <f>400*18</f>
        <v>7200</v>
      </c>
      <c r="Q55" s="251">
        <v>10000</v>
      </c>
      <c r="R55" s="251">
        <v>400</v>
      </c>
      <c r="S55" s="251"/>
    </row>
    <row r="56" spans="1:19" ht="21" x14ac:dyDescent="0.35">
      <c r="A56" s="353"/>
      <c r="B56" s="235"/>
      <c r="C56" s="234"/>
      <c r="D56" s="234"/>
      <c r="E56" s="245"/>
      <c r="F56" s="245"/>
      <c r="G56" s="245"/>
      <c r="H56" s="245"/>
      <c r="I56" s="245"/>
      <c r="J56" s="245"/>
      <c r="K56" s="246"/>
      <c r="L56" s="251"/>
      <c r="M56" s="246"/>
      <c r="N56" s="245"/>
      <c r="O56" s="246" t="s">
        <v>339</v>
      </c>
      <c r="P56" s="251"/>
      <c r="Q56" s="251"/>
      <c r="R56" s="251"/>
      <c r="S56" s="251"/>
    </row>
    <row r="57" spans="1:19" ht="21" x14ac:dyDescent="0.35">
      <c r="A57" s="353"/>
      <c r="B57" s="235"/>
      <c r="C57" s="234"/>
      <c r="D57" s="234"/>
      <c r="E57" s="245"/>
      <c r="F57" s="245"/>
      <c r="G57" s="245"/>
      <c r="H57" s="245"/>
      <c r="I57" s="245"/>
      <c r="J57" s="245"/>
      <c r="K57" s="246"/>
      <c r="L57" s="251"/>
      <c r="M57" s="246"/>
      <c r="N57" s="245"/>
      <c r="O57" s="246"/>
      <c r="P57" s="251"/>
      <c r="Q57" s="251"/>
      <c r="R57" s="251"/>
      <c r="S57" s="251"/>
    </row>
    <row r="58" spans="1:19" ht="21" x14ac:dyDescent="0.35">
      <c r="A58" s="353"/>
      <c r="B58" s="235"/>
      <c r="C58" s="234"/>
      <c r="D58" s="234"/>
      <c r="E58" s="245"/>
      <c r="F58" s="245"/>
      <c r="G58" s="245"/>
      <c r="H58" s="245"/>
      <c r="I58" s="245"/>
      <c r="J58" s="245"/>
      <c r="K58" s="246"/>
      <c r="L58" s="251"/>
      <c r="M58" s="246"/>
      <c r="N58" s="245"/>
      <c r="O58" s="246"/>
      <c r="P58" s="251"/>
      <c r="Q58" s="251"/>
      <c r="R58" s="251"/>
      <c r="S58" s="251"/>
    </row>
    <row r="59" spans="1:19" ht="21" x14ac:dyDescent="0.35">
      <c r="A59" s="353"/>
      <c r="B59" s="235"/>
      <c r="C59" s="234"/>
      <c r="D59" s="234"/>
      <c r="E59" s="245"/>
      <c r="F59" s="245"/>
      <c r="G59" s="245"/>
      <c r="H59" s="245"/>
      <c r="I59" s="245"/>
      <c r="J59" s="245"/>
      <c r="K59" s="246"/>
      <c r="L59" s="251"/>
      <c r="M59" s="246"/>
      <c r="N59" s="245"/>
      <c r="O59" s="246"/>
      <c r="P59" s="251"/>
      <c r="Q59" s="251"/>
      <c r="R59" s="251"/>
      <c r="S59" s="251"/>
    </row>
    <row r="60" spans="1:19" ht="21" x14ac:dyDescent="0.35">
      <c r="A60" s="353"/>
      <c r="B60" s="235"/>
      <c r="C60" s="234"/>
      <c r="D60" s="234"/>
      <c r="E60" s="245"/>
      <c r="F60" s="245"/>
      <c r="G60" s="245"/>
      <c r="H60" s="245"/>
      <c r="I60" s="245"/>
      <c r="J60" s="245"/>
      <c r="K60" s="246"/>
      <c r="L60" s="251"/>
      <c r="M60" s="246"/>
      <c r="N60" s="245"/>
      <c r="O60" s="246"/>
      <c r="P60" s="251"/>
      <c r="Q60" s="251"/>
      <c r="R60" s="251"/>
      <c r="S60" s="251"/>
    </row>
    <row r="61" spans="1:19" ht="21" x14ac:dyDescent="0.35">
      <c r="A61" s="353"/>
      <c r="B61" s="236"/>
      <c r="C61" s="232"/>
      <c r="D61" s="232"/>
      <c r="E61" s="238"/>
      <c r="F61" s="238"/>
      <c r="G61" s="238"/>
      <c r="H61" s="238"/>
      <c r="I61" s="238"/>
      <c r="J61" s="238"/>
      <c r="K61" s="239"/>
      <c r="L61" s="252"/>
      <c r="M61" s="239"/>
      <c r="N61" s="238"/>
      <c r="O61" s="239"/>
      <c r="P61" s="239"/>
      <c r="Q61" s="239"/>
      <c r="R61" s="239"/>
      <c r="S61" s="239"/>
    </row>
    <row r="62" spans="1:19" ht="21" x14ac:dyDescent="0.35">
      <c r="A62" s="353"/>
      <c r="B62" s="236"/>
      <c r="C62" s="232"/>
      <c r="D62" s="232"/>
      <c r="E62" s="238"/>
      <c r="F62" s="238"/>
      <c r="G62" s="238"/>
      <c r="H62" s="238"/>
      <c r="I62" s="238"/>
      <c r="J62" s="238"/>
      <c r="K62" s="239"/>
      <c r="L62" s="252"/>
      <c r="M62" s="239"/>
      <c r="N62" s="239"/>
      <c r="O62" s="239"/>
      <c r="P62" s="239"/>
      <c r="Q62" s="239"/>
      <c r="R62" s="239"/>
      <c r="S62" s="239"/>
    </row>
    <row r="63" spans="1:19" ht="21" x14ac:dyDescent="0.35">
      <c r="A63" s="354"/>
      <c r="B63" s="237"/>
      <c r="C63" s="233"/>
      <c r="D63" s="233"/>
      <c r="E63" s="240"/>
      <c r="F63" s="240"/>
      <c r="G63" s="240"/>
      <c r="H63" s="240"/>
      <c r="I63" s="240"/>
      <c r="J63" s="240"/>
      <c r="K63" s="241"/>
      <c r="L63" s="286"/>
      <c r="M63" s="241"/>
      <c r="N63" s="241"/>
      <c r="O63" s="241"/>
      <c r="P63" s="241"/>
      <c r="Q63" s="241"/>
      <c r="R63" s="241"/>
      <c r="S63" s="241"/>
    </row>
    <row r="64" spans="1:19" x14ac:dyDescent="0.2">
      <c r="L64" s="355"/>
    </row>
    <row r="65" spans="1:19" ht="23.25" x14ac:dyDescent="0.35">
      <c r="A65" s="380" t="s">
        <v>189</v>
      </c>
      <c r="B65" s="380"/>
      <c r="C65" s="380"/>
      <c r="D65" s="380"/>
      <c r="E65" s="380"/>
      <c r="F65" s="380"/>
      <c r="G65" s="380"/>
      <c r="H65" s="380"/>
      <c r="I65" s="380"/>
      <c r="J65" s="380"/>
      <c r="K65" s="380"/>
      <c r="L65" s="380"/>
      <c r="M65" s="380"/>
    </row>
    <row r="66" spans="1:19" ht="23.25" x14ac:dyDescent="0.35">
      <c r="A66" s="380" t="s">
        <v>185</v>
      </c>
      <c r="B66" s="380"/>
      <c r="C66" s="380"/>
      <c r="D66" s="380"/>
      <c r="E66" s="380"/>
      <c r="F66" s="380"/>
      <c r="G66" s="380"/>
      <c r="H66" s="380"/>
      <c r="I66" s="380"/>
      <c r="J66" s="380"/>
      <c r="K66" s="380"/>
      <c r="L66" s="380"/>
      <c r="M66" s="380"/>
    </row>
    <row r="67" spans="1:19" ht="23.25" x14ac:dyDescent="0.35">
      <c r="A67" s="380" t="s">
        <v>194</v>
      </c>
      <c r="B67" s="380"/>
      <c r="C67" s="380"/>
      <c r="D67" s="380"/>
      <c r="E67" s="380"/>
      <c r="F67" s="380"/>
      <c r="G67" s="380"/>
      <c r="H67" s="380"/>
      <c r="I67" s="380"/>
      <c r="J67" s="380"/>
      <c r="K67" s="380"/>
      <c r="L67" s="380"/>
      <c r="M67" s="380"/>
    </row>
    <row r="68" spans="1:19" ht="23.25" x14ac:dyDescent="0.35">
      <c r="A68" s="380" t="s">
        <v>156</v>
      </c>
      <c r="B68" s="380"/>
      <c r="C68" s="380"/>
      <c r="D68" s="380"/>
      <c r="E68" s="380"/>
      <c r="F68" s="380"/>
      <c r="G68" s="380"/>
      <c r="H68" s="380"/>
      <c r="I68" s="380"/>
      <c r="J68" s="380"/>
      <c r="K68" s="380"/>
      <c r="L68" s="380"/>
      <c r="M68" s="380"/>
    </row>
    <row r="69" spans="1:19" ht="23.25" x14ac:dyDescent="0.35">
      <c r="A69" s="228" t="s">
        <v>195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9" ht="26.25" x14ac:dyDescent="0.4">
      <c r="A70" s="3" t="s">
        <v>196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9" ht="21" customHeight="1" x14ac:dyDescent="0.35">
      <c r="A71" s="381" t="s">
        <v>6</v>
      </c>
      <c r="B71" s="381" t="s">
        <v>7</v>
      </c>
      <c r="C71" s="383" t="s">
        <v>8</v>
      </c>
      <c r="D71" s="383" t="s">
        <v>9</v>
      </c>
      <c r="E71" s="385" t="s">
        <v>10</v>
      </c>
      <c r="F71" s="386"/>
      <c r="G71" s="387"/>
      <c r="H71" s="385" t="s">
        <v>11</v>
      </c>
      <c r="I71" s="386"/>
      <c r="J71" s="387"/>
      <c r="K71" s="388" t="s">
        <v>12</v>
      </c>
      <c r="L71" s="388" t="s">
        <v>201</v>
      </c>
      <c r="M71" s="388" t="s">
        <v>13</v>
      </c>
      <c r="N71" s="390" t="s">
        <v>202</v>
      </c>
      <c r="O71" s="388" t="s">
        <v>213</v>
      </c>
      <c r="P71" s="388" t="s">
        <v>217</v>
      </c>
      <c r="Q71" s="388" t="s">
        <v>218</v>
      </c>
      <c r="R71" s="388" t="s">
        <v>219</v>
      </c>
      <c r="S71" s="388" t="s">
        <v>220</v>
      </c>
    </row>
    <row r="72" spans="1:19" ht="21" x14ac:dyDescent="0.35">
      <c r="A72" s="382"/>
      <c r="B72" s="382"/>
      <c r="C72" s="384"/>
      <c r="D72" s="384"/>
      <c r="E72" s="4" t="s">
        <v>14</v>
      </c>
      <c r="F72" s="4" t="s">
        <v>15</v>
      </c>
      <c r="G72" s="4" t="s">
        <v>16</v>
      </c>
      <c r="H72" s="4" t="s">
        <v>14</v>
      </c>
      <c r="I72" s="4" t="s">
        <v>15</v>
      </c>
      <c r="J72" s="4" t="s">
        <v>16</v>
      </c>
      <c r="K72" s="389"/>
      <c r="L72" s="389"/>
      <c r="M72" s="389"/>
      <c r="N72" s="391"/>
      <c r="O72" s="389"/>
      <c r="P72" s="389"/>
      <c r="Q72" s="389"/>
      <c r="R72" s="389"/>
      <c r="S72" s="389"/>
    </row>
    <row r="73" spans="1:19" s="259" customFormat="1" ht="21" x14ac:dyDescent="0.35">
      <c r="A73" s="255"/>
      <c r="B73" s="255"/>
      <c r="C73" s="256"/>
      <c r="D73" s="256"/>
      <c r="E73" s="257">
        <f>SUM(E74:E86)</f>
        <v>103</v>
      </c>
      <c r="F73" s="257">
        <f t="shared" ref="F73:S73" si="2">SUM(F74:F86)</f>
        <v>103</v>
      </c>
      <c r="G73" s="257">
        <f t="shared" si="2"/>
        <v>0</v>
      </c>
      <c r="H73" s="257">
        <f t="shared" si="2"/>
        <v>103</v>
      </c>
      <c r="I73" s="257">
        <f t="shared" si="2"/>
        <v>103</v>
      </c>
      <c r="J73" s="257">
        <f t="shared" si="2"/>
        <v>0</v>
      </c>
      <c r="K73" s="257"/>
      <c r="L73" s="258">
        <f t="shared" si="2"/>
        <v>46800</v>
      </c>
      <c r="M73" s="258"/>
      <c r="N73" s="258"/>
      <c r="O73" s="258"/>
      <c r="P73" s="258">
        <f t="shared" si="2"/>
        <v>16200</v>
      </c>
      <c r="Q73" s="258">
        <f t="shared" si="2"/>
        <v>30600</v>
      </c>
      <c r="R73" s="258">
        <f t="shared" si="2"/>
        <v>0</v>
      </c>
      <c r="S73" s="258">
        <f t="shared" si="2"/>
        <v>0</v>
      </c>
    </row>
    <row r="74" spans="1:19" ht="23.25" x14ac:dyDescent="0.35">
      <c r="A74" s="229">
        <v>1</v>
      </c>
      <c r="B74" s="231" t="s">
        <v>209</v>
      </c>
      <c r="C74" s="242" t="s">
        <v>211</v>
      </c>
      <c r="D74" s="242" t="s">
        <v>212</v>
      </c>
      <c r="E74" s="243">
        <v>36</v>
      </c>
      <c r="F74" s="243">
        <v>36</v>
      </c>
      <c r="G74" s="243">
        <v>0</v>
      </c>
      <c r="H74" s="243">
        <v>36</v>
      </c>
      <c r="I74" s="243">
        <v>36</v>
      </c>
      <c r="J74" s="243">
        <v>0</v>
      </c>
      <c r="K74" s="253"/>
      <c r="L74" s="250">
        <v>16200</v>
      </c>
      <c r="M74" s="244" t="s">
        <v>221</v>
      </c>
      <c r="N74" s="244"/>
      <c r="O74" s="244" t="s">
        <v>222</v>
      </c>
      <c r="P74" s="250">
        <f>300*18</f>
        <v>5400</v>
      </c>
      <c r="Q74" s="250">
        <f>300*36</f>
        <v>10800</v>
      </c>
      <c r="R74" s="244">
        <v>0</v>
      </c>
      <c r="S74" s="244">
        <v>0</v>
      </c>
    </row>
    <row r="75" spans="1:19" ht="23.25" x14ac:dyDescent="0.35">
      <c r="A75" s="229"/>
      <c r="B75" s="235" t="s">
        <v>210</v>
      </c>
      <c r="C75" s="234"/>
      <c r="D75" s="234"/>
      <c r="E75" s="245"/>
      <c r="F75" s="245"/>
      <c r="G75" s="245"/>
      <c r="H75" s="245"/>
      <c r="I75" s="245"/>
      <c r="J75" s="245"/>
      <c r="K75" s="254"/>
      <c r="L75" s="251"/>
      <c r="M75" s="246"/>
      <c r="N75" s="246"/>
      <c r="O75" s="246" t="s">
        <v>223</v>
      </c>
      <c r="P75" s="251"/>
      <c r="Q75" s="246"/>
      <c r="R75" s="246"/>
      <c r="S75" s="246"/>
    </row>
    <row r="76" spans="1:19" ht="23.25" x14ac:dyDescent="0.35">
      <c r="A76" s="229"/>
      <c r="B76" s="235"/>
      <c r="C76" s="234"/>
      <c r="D76" s="234"/>
      <c r="E76" s="245"/>
      <c r="F76" s="245"/>
      <c r="G76" s="245"/>
      <c r="H76" s="245"/>
      <c r="I76" s="245"/>
      <c r="J76" s="245"/>
      <c r="K76" s="254"/>
      <c r="L76" s="251"/>
      <c r="M76" s="246"/>
      <c r="N76" s="246"/>
      <c r="O76" s="246"/>
      <c r="P76" s="251"/>
      <c r="Q76" s="246"/>
      <c r="R76" s="246"/>
      <c r="S76" s="246"/>
    </row>
    <row r="77" spans="1:19" ht="23.25" x14ac:dyDescent="0.35">
      <c r="A77" s="229">
        <v>2</v>
      </c>
      <c r="B77" s="235" t="s">
        <v>224</v>
      </c>
      <c r="C77" s="234" t="s">
        <v>211</v>
      </c>
      <c r="D77" s="234" t="s">
        <v>212</v>
      </c>
      <c r="E77" s="245">
        <v>33</v>
      </c>
      <c r="F77" s="245">
        <v>33</v>
      </c>
      <c r="G77" s="245">
        <v>0</v>
      </c>
      <c r="H77" s="245">
        <v>33</v>
      </c>
      <c r="I77" s="245">
        <v>33</v>
      </c>
      <c r="J77" s="245">
        <v>0</v>
      </c>
      <c r="K77" s="254" t="s">
        <v>214</v>
      </c>
      <c r="L77" s="251">
        <v>15000</v>
      </c>
      <c r="M77" s="246" t="s">
        <v>226</v>
      </c>
      <c r="N77" s="246"/>
      <c r="O77" s="246" t="s">
        <v>227</v>
      </c>
      <c r="P77" s="251">
        <v>5400</v>
      </c>
      <c r="Q77" s="251">
        <f>300*32</f>
        <v>9600</v>
      </c>
      <c r="R77" s="246">
        <v>0</v>
      </c>
      <c r="S77" s="246">
        <v>0</v>
      </c>
    </row>
    <row r="78" spans="1:19" ht="23.25" x14ac:dyDescent="0.35">
      <c r="A78" s="229"/>
      <c r="B78" s="235" t="s">
        <v>225</v>
      </c>
      <c r="C78" s="234"/>
      <c r="D78" s="234"/>
      <c r="E78" s="245"/>
      <c r="F78" s="245"/>
      <c r="G78" s="245"/>
      <c r="H78" s="245"/>
      <c r="I78" s="245"/>
      <c r="J78" s="245"/>
      <c r="K78" s="254" t="s">
        <v>215</v>
      </c>
      <c r="L78" s="251"/>
      <c r="M78" s="246"/>
      <c r="N78" s="246"/>
      <c r="O78" s="246"/>
      <c r="P78" s="251"/>
      <c r="Q78" s="251"/>
      <c r="R78" s="246"/>
      <c r="S78" s="246"/>
    </row>
    <row r="79" spans="1:19" ht="23.25" x14ac:dyDescent="0.35">
      <c r="A79" s="229"/>
      <c r="B79" s="235"/>
      <c r="C79" s="234"/>
      <c r="D79" s="234"/>
      <c r="E79" s="245"/>
      <c r="F79" s="245"/>
      <c r="G79" s="245"/>
      <c r="H79" s="245"/>
      <c r="I79" s="245"/>
      <c r="J79" s="245"/>
      <c r="K79" s="254" t="s">
        <v>216</v>
      </c>
      <c r="L79" s="251"/>
      <c r="M79" s="246"/>
      <c r="N79" s="246"/>
      <c r="O79" s="246"/>
      <c r="P79" s="251"/>
      <c r="Q79" s="251"/>
      <c r="R79" s="246"/>
      <c r="S79" s="246"/>
    </row>
    <row r="80" spans="1:19" ht="23.25" x14ac:dyDescent="0.35">
      <c r="A80" s="229">
        <v>3</v>
      </c>
      <c r="B80" s="235" t="s">
        <v>228</v>
      </c>
      <c r="C80" s="234" t="s">
        <v>211</v>
      </c>
      <c r="D80" s="234" t="s">
        <v>212</v>
      </c>
      <c r="E80" s="245">
        <v>34</v>
      </c>
      <c r="F80" s="245">
        <v>34</v>
      </c>
      <c r="G80" s="245">
        <v>0</v>
      </c>
      <c r="H80" s="245">
        <v>34</v>
      </c>
      <c r="I80" s="245">
        <v>34</v>
      </c>
      <c r="J80" s="245">
        <v>0</v>
      </c>
      <c r="K80" s="246"/>
      <c r="L80" s="251">
        <v>15600</v>
      </c>
      <c r="M80" s="246" t="s">
        <v>229</v>
      </c>
      <c r="N80" s="246"/>
      <c r="O80" s="246" t="s">
        <v>229</v>
      </c>
      <c r="P80" s="251">
        <f>300*18</f>
        <v>5400</v>
      </c>
      <c r="Q80" s="251">
        <f>300*34</f>
        <v>10200</v>
      </c>
      <c r="R80" s="246">
        <v>0</v>
      </c>
      <c r="S80" s="246">
        <v>0</v>
      </c>
    </row>
    <row r="81" spans="1:19" ht="23.25" x14ac:dyDescent="0.35">
      <c r="A81" s="229"/>
      <c r="B81" s="235"/>
      <c r="C81" s="234"/>
      <c r="D81" s="234"/>
      <c r="E81" s="245"/>
      <c r="F81" s="245"/>
      <c r="G81" s="245"/>
      <c r="H81" s="245"/>
      <c r="I81" s="245"/>
      <c r="J81" s="245"/>
      <c r="K81" s="246"/>
      <c r="L81" s="248"/>
      <c r="M81" s="246"/>
      <c r="N81" s="246"/>
      <c r="O81" s="246"/>
      <c r="P81" s="251"/>
      <c r="Q81" s="251"/>
      <c r="R81" s="246"/>
      <c r="S81" s="246"/>
    </row>
    <row r="82" spans="1:19" ht="23.25" x14ac:dyDescent="0.35">
      <c r="A82" s="229"/>
      <c r="B82" s="235"/>
      <c r="C82" s="234"/>
      <c r="D82" s="234"/>
      <c r="E82" s="245"/>
      <c r="F82" s="245"/>
      <c r="G82" s="245"/>
      <c r="H82" s="245"/>
      <c r="I82" s="245"/>
      <c r="J82" s="245"/>
      <c r="K82" s="246"/>
      <c r="L82" s="248"/>
      <c r="M82" s="246"/>
      <c r="N82" s="246"/>
      <c r="O82" s="246"/>
      <c r="P82" s="251"/>
      <c r="Q82" s="251"/>
      <c r="R82" s="246"/>
      <c r="S82" s="246"/>
    </row>
    <row r="83" spans="1:19" ht="23.25" x14ac:dyDescent="0.35">
      <c r="A83" s="229"/>
      <c r="B83" s="235"/>
      <c r="C83" s="234"/>
      <c r="D83" s="234"/>
      <c r="E83" s="245"/>
      <c r="F83" s="245"/>
      <c r="G83" s="245"/>
      <c r="H83" s="245"/>
      <c r="I83" s="245"/>
      <c r="J83" s="245"/>
      <c r="K83" s="246"/>
      <c r="L83" s="248"/>
      <c r="M83" s="246"/>
      <c r="N83" s="246"/>
      <c r="O83" s="246"/>
      <c r="P83" s="251"/>
      <c r="Q83" s="251"/>
      <c r="R83" s="246"/>
      <c r="S83" s="246"/>
    </row>
    <row r="84" spans="1:19" ht="23.25" x14ac:dyDescent="0.35">
      <c r="A84" s="230"/>
      <c r="B84" s="236"/>
      <c r="C84" s="232"/>
      <c r="D84" s="232"/>
      <c r="E84" s="238"/>
      <c r="F84" s="238"/>
      <c r="G84" s="238"/>
      <c r="H84" s="238"/>
      <c r="I84" s="238"/>
      <c r="J84" s="238"/>
      <c r="K84" s="239"/>
      <c r="L84" s="249"/>
      <c r="M84" s="239"/>
      <c r="N84" s="239"/>
      <c r="O84" s="239"/>
      <c r="P84" s="252"/>
      <c r="Q84" s="251"/>
      <c r="R84" s="239"/>
      <c r="S84" s="239"/>
    </row>
    <row r="85" spans="1:19" ht="23.25" x14ac:dyDescent="0.35">
      <c r="A85" s="230"/>
      <c r="B85" s="236"/>
      <c r="C85" s="232"/>
      <c r="D85" s="232"/>
      <c r="E85" s="238"/>
      <c r="F85" s="238"/>
      <c r="G85" s="238"/>
      <c r="H85" s="238"/>
      <c r="I85" s="238"/>
      <c r="J85" s="238"/>
      <c r="K85" s="239"/>
      <c r="L85" s="249"/>
      <c r="M85" s="239"/>
      <c r="N85" s="239"/>
      <c r="O85" s="239"/>
      <c r="P85" s="239"/>
      <c r="Q85" s="239"/>
      <c r="R85" s="239"/>
      <c r="S85" s="239"/>
    </row>
    <row r="86" spans="1:19" ht="23.25" x14ac:dyDescent="0.35">
      <c r="A86" s="21"/>
      <c r="B86" s="237"/>
      <c r="C86" s="233"/>
      <c r="D86" s="233"/>
      <c r="E86" s="240"/>
      <c r="F86" s="240"/>
      <c r="G86" s="240"/>
      <c r="H86" s="240"/>
      <c r="I86" s="240"/>
      <c r="J86" s="240"/>
      <c r="K86" s="241"/>
      <c r="L86" s="241"/>
      <c r="M86" s="241"/>
      <c r="N86" s="241"/>
      <c r="O86" s="241"/>
      <c r="P86" s="241"/>
      <c r="Q86" s="241"/>
      <c r="R86" s="241"/>
      <c r="S86" s="241"/>
    </row>
  </sheetData>
  <mergeCells count="77">
    <mergeCell ref="O8:O9"/>
    <mergeCell ref="P8:P9"/>
    <mergeCell ref="Q8:Q9"/>
    <mergeCell ref="R8:R9"/>
    <mergeCell ref="S8:S9"/>
    <mergeCell ref="O29:O30"/>
    <mergeCell ref="P29:P30"/>
    <mergeCell ref="Q29:Q30"/>
    <mergeCell ref="R29:R30"/>
    <mergeCell ref="S29:S30"/>
    <mergeCell ref="O50:O51"/>
    <mergeCell ref="P50:P51"/>
    <mergeCell ref="Q50:Q51"/>
    <mergeCell ref="R50:R51"/>
    <mergeCell ref="S50:S51"/>
    <mergeCell ref="O71:O72"/>
    <mergeCell ref="P71:P72"/>
    <mergeCell ref="Q71:Q72"/>
    <mergeCell ref="R71:R72"/>
    <mergeCell ref="S71:S72"/>
    <mergeCell ref="N71:N72"/>
    <mergeCell ref="M8:M9"/>
    <mergeCell ref="N8:N9"/>
    <mergeCell ref="M29:M30"/>
    <mergeCell ref="N29:N30"/>
    <mergeCell ref="M50:M51"/>
    <mergeCell ref="N50:N51"/>
    <mergeCell ref="A44:M44"/>
    <mergeCell ref="A45:M45"/>
    <mergeCell ref="A46:M46"/>
    <mergeCell ref="A47:M47"/>
    <mergeCell ref="A50:A51"/>
    <mergeCell ref="B50:B51"/>
    <mergeCell ref="C50:C51"/>
    <mergeCell ref="D50:D51"/>
    <mergeCell ref="E50:G50"/>
    <mergeCell ref="H71:J71"/>
    <mergeCell ref="K71:K72"/>
    <mergeCell ref="L71:L72"/>
    <mergeCell ref="A65:M65"/>
    <mergeCell ref="A66:M66"/>
    <mergeCell ref="A67:M67"/>
    <mergeCell ref="A68:M68"/>
    <mergeCell ref="A71:A72"/>
    <mergeCell ref="B71:B72"/>
    <mergeCell ref="C71:C72"/>
    <mergeCell ref="D71:D72"/>
    <mergeCell ref="E71:G71"/>
    <mergeCell ref="M71:M72"/>
    <mergeCell ref="H50:J50"/>
    <mergeCell ref="K50:K51"/>
    <mergeCell ref="L50:L51"/>
    <mergeCell ref="A25:M25"/>
    <mergeCell ref="A26:M26"/>
    <mergeCell ref="A29:A30"/>
    <mergeCell ref="B29:B30"/>
    <mergeCell ref="C29:C30"/>
    <mergeCell ref="D29:D30"/>
    <mergeCell ref="E29:G29"/>
    <mergeCell ref="H29:J29"/>
    <mergeCell ref="K29:K30"/>
    <mergeCell ref="L29:L30"/>
    <mergeCell ref="A24:M24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  <mergeCell ref="H8:J8"/>
    <mergeCell ref="K8:K9"/>
    <mergeCell ref="L8:L9"/>
    <mergeCell ref="A23:M23"/>
  </mergeCells>
  <pageMargins left="0.5" right="0.32" top="0.56000000000000005" bottom="0.75" header="0.3" footer="0.3"/>
  <pageSetup paperSize="9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S25"/>
  <sheetViews>
    <sheetView workbookViewId="0">
      <selection activeCell="N8" sqref="N8:S9"/>
    </sheetView>
  </sheetViews>
  <sheetFormatPr defaultRowHeight="14.25" x14ac:dyDescent="0.2"/>
  <cols>
    <col min="1" max="1" width="4.37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1.125" customWidth="1"/>
    <col min="12" max="12" width="11.875" customWidth="1"/>
    <col min="13" max="13" width="9.75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198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x14ac:dyDescent="0.35">
      <c r="A3" s="380" t="s">
        <v>149</v>
      </c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hidden="1" x14ac:dyDescent="0.35">
      <c r="A4" s="380" t="s">
        <v>178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196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90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91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</row>
    <row r="17" spans="1:14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</row>
    <row r="18" spans="1:14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</row>
    <row r="19" spans="1:14" ht="23.25" x14ac:dyDescent="0.3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15"/>
      <c r="L19" s="15"/>
      <c r="M19" s="15"/>
      <c r="N19" s="15"/>
    </row>
    <row r="20" spans="1:14" ht="23.25" x14ac:dyDescent="0.35">
      <c r="A20" s="12"/>
      <c r="B20" s="13"/>
      <c r="C20" s="13"/>
      <c r="D20" s="13"/>
      <c r="E20" s="14"/>
      <c r="F20" s="14"/>
      <c r="G20" s="14"/>
      <c r="H20" s="14"/>
      <c r="I20" s="14"/>
      <c r="J20" s="14"/>
      <c r="K20" s="15"/>
      <c r="L20" s="15"/>
      <c r="M20" s="15"/>
      <c r="N20" s="15"/>
    </row>
    <row r="21" spans="1:14" ht="23.25" x14ac:dyDescent="0.35">
      <c r="A21" s="12"/>
      <c r="B21" s="16"/>
      <c r="C21" s="16"/>
      <c r="D21" s="16"/>
      <c r="E21" s="17"/>
      <c r="F21" s="17"/>
      <c r="G21" s="17"/>
      <c r="H21" s="17"/>
      <c r="I21" s="17"/>
      <c r="J21" s="17"/>
      <c r="K21" s="18"/>
      <c r="L21" s="18"/>
      <c r="M21" s="18"/>
      <c r="N21" s="18"/>
    </row>
    <row r="22" spans="1:14" ht="23.25" x14ac:dyDescent="0.35">
      <c r="A22" s="19"/>
      <c r="B22" s="20"/>
      <c r="C22" s="20"/>
      <c r="D22" s="20"/>
      <c r="E22" s="21"/>
      <c r="F22" s="21"/>
      <c r="G22" s="21"/>
      <c r="H22" s="21"/>
      <c r="I22" s="21"/>
      <c r="J22" s="21"/>
      <c r="K22" s="19"/>
      <c r="L22" s="19"/>
      <c r="M22" s="19"/>
      <c r="N22" s="19"/>
    </row>
    <row r="23" spans="1:14" ht="23.25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4" ht="23.25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4" ht="23.25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</sheetData>
  <mergeCells count="20">
    <mergeCell ref="O8:O9"/>
    <mergeCell ref="P8:P9"/>
    <mergeCell ref="Q8:Q9"/>
    <mergeCell ref="R8:R9"/>
    <mergeCell ref="S8:S9"/>
    <mergeCell ref="N8:N9"/>
    <mergeCell ref="H8:J8"/>
    <mergeCell ref="K8:K9"/>
    <mergeCell ref="L8:L9"/>
    <mergeCell ref="M8:M9"/>
    <mergeCell ref="A1:M1"/>
    <mergeCell ref="A2:M2"/>
    <mergeCell ref="A3:M3"/>
    <mergeCell ref="A4:M4"/>
    <mergeCell ref="A5:M5"/>
    <mergeCell ref="A8:A9"/>
    <mergeCell ref="B8:B9"/>
    <mergeCell ref="C8:C9"/>
    <mergeCell ref="D8:D9"/>
    <mergeCell ref="E8:G8"/>
  </mergeCells>
  <pageMargins left="0.5" right="0.32" top="0.56000000000000005" bottom="0.75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45"/>
  <sheetViews>
    <sheetView workbookViewId="0">
      <selection activeCell="N36" sqref="N36"/>
    </sheetView>
  </sheetViews>
  <sheetFormatPr defaultRowHeight="14.25" x14ac:dyDescent="0.2"/>
  <cols>
    <col min="1" max="1" width="4.375" customWidth="1"/>
    <col min="2" max="2" width="27.625" customWidth="1"/>
    <col min="3" max="3" width="7" customWidth="1"/>
    <col min="4" max="4" width="12.25" customWidth="1"/>
    <col min="5" max="10" width="4.25" customWidth="1"/>
    <col min="11" max="11" width="23.125" customWidth="1"/>
    <col min="12" max="12" width="8.25" bestFit="1" customWidth="1"/>
    <col min="13" max="13" width="9.75" customWidth="1"/>
    <col min="14" max="14" width="7.125" customWidth="1"/>
    <col min="16" max="16" width="7.5" customWidth="1"/>
    <col min="17" max="17" width="9.875" bestFit="1" customWidth="1"/>
    <col min="18" max="18" width="5.375" customWidth="1"/>
    <col min="19" max="19" width="6.875" customWidth="1"/>
    <col min="20" max="21" width="9.375" bestFit="1" customWidth="1"/>
  </cols>
  <sheetData>
    <row r="1" spans="1:19" ht="23.25" x14ac:dyDescent="0.35">
      <c r="A1" s="380" t="s">
        <v>189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</row>
    <row r="2" spans="1:19" ht="23.25" x14ac:dyDescent="0.35">
      <c r="A2" s="380" t="s">
        <v>5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19" ht="23.25" hidden="1" x14ac:dyDescent="0.35">
      <c r="A3" s="380"/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</row>
    <row r="4" spans="1:19" ht="23.25" hidden="1" x14ac:dyDescent="0.35">
      <c r="A4" s="380" t="s">
        <v>178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</row>
    <row r="5" spans="1:19" ht="23.25" x14ac:dyDescent="0.35">
      <c r="A5" s="380" t="s">
        <v>156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</row>
    <row r="6" spans="1:19" ht="12" customHeight="1" x14ac:dyDescent="0.35">
      <c r="A6" s="2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9" ht="26.25" x14ac:dyDescent="0.4">
      <c r="A7" s="3" t="s">
        <v>199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9" ht="21" customHeight="1" x14ac:dyDescent="0.35">
      <c r="A8" s="381" t="s">
        <v>6</v>
      </c>
      <c r="B8" s="381" t="s">
        <v>7</v>
      </c>
      <c r="C8" s="383" t="s">
        <v>8</v>
      </c>
      <c r="D8" s="383" t="s">
        <v>9</v>
      </c>
      <c r="E8" s="385" t="s">
        <v>10</v>
      </c>
      <c r="F8" s="386"/>
      <c r="G8" s="387"/>
      <c r="H8" s="385" t="s">
        <v>11</v>
      </c>
      <c r="I8" s="386"/>
      <c r="J8" s="387"/>
      <c r="K8" s="388" t="s">
        <v>12</v>
      </c>
      <c r="L8" s="388" t="s">
        <v>201</v>
      </c>
      <c r="M8" s="388" t="s">
        <v>13</v>
      </c>
      <c r="N8" s="388" t="s">
        <v>202</v>
      </c>
      <c r="O8" s="388" t="s">
        <v>213</v>
      </c>
      <c r="P8" s="388" t="s">
        <v>217</v>
      </c>
      <c r="Q8" s="388" t="s">
        <v>218</v>
      </c>
      <c r="R8" s="388" t="s">
        <v>219</v>
      </c>
      <c r="S8" s="388" t="s">
        <v>220</v>
      </c>
    </row>
    <row r="9" spans="1:19" ht="21" x14ac:dyDescent="0.35">
      <c r="A9" s="382"/>
      <c r="B9" s="382"/>
      <c r="C9" s="384"/>
      <c r="D9" s="384"/>
      <c r="E9" s="4" t="s">
        <v>14</v>
      </c>
      <c r="F9" s="4" t="s">
        <v>15</v>
      </c>
      <c r="G9" s="4" t="s">
        <v>16</v>
      </c>
      <c r="H9" s="4" t="s">
        <v>14</v>
      </c>
      <c r="I9" s="4" t="s">
        <v>15</v>
      </c>
      <c r="J9" s="4" t="s">
        <v>16</v>
      </c>
      <c r="K9" s="389"/>
      <c r="L9" s="389"/>
      <c r="M9" s="389"/>
      <c r="N9" s="389"/>
      <c r="O9" s="389"/>
      <c r="P9" s="389"/>
      <c r="Q9" s="389"/>
      <c r="R9" s="389"/>
      <c r="S9" s="389"/>
    </row>
    <row r="10" spans="1:19" ht="23.25" x14ac:dyDescent="0.35">
      <c r="A10" s="5"/>
      <c r="B10" s="6"/>
      <c r="C10" s="6"/>
      <c r="D10" s="6"/>
      <c r="E10" s="7"/>
      <c r="F10" s="7"/>
      <c r="G10" s="7"/>
      <c r="H10" s="7"/>
      <c r="I10" s="7"/>
      <c r="J10" s="7"/>
      <c r="K10" s="8"/>
      <c r="L10" s="8"/>
      <c r="M10" s="8"/>
      <c r="N10" s="8"/>
      <c r="O10" s="244"/>
      <c r="P10" s="244"/>
      <c r="Q10" s="244"/>
      <c r="R10" s="244"/>
      <c r="S10" s="244"/>
    </row>
    <row r="11" spans="1:19" ht="23.25" x14ac:dyDescent="0.35">
      <c r="A11" s="5"/>
      <c r="B11" s="9"/>
      <c r="C11" s="9"/>
      <c r="D11" s="9"/>
      <c r="E11" s="10"/>
      <c r="F11" s="10"/>
      <c r="G11" s="10"/>
      <c r="H11" s="10"/>
      <c r="I11" s="10"/>
      <c r="J11" s="10"/>
      <c r="K11" s="11"/>
      <c r="L11" s="11"/>
      <c r="M11" s="11"/>
      <c r="N11" s="11"/>
      <c r="O11" s="246"/>
      <c r="P11" s="246"/>
      <c r="Q11" s="246"/>
      <c r="R11" s="246"/>
      <c r="S11" s="246"/>
    </row>
    <row r="12" spans="1:19" ht="23.25" x14ac:dyDescent="0.35">
      <c r="A12" s="5"/>
      <c r="B12" s="9"/>
      <c r="C12" s="9"/>
      <c r="D12" s="9"/>
      <c r="E12" s="10"/>
      <c r="F12" s="10"/>
      <c r="G12" s="10"/>
      <c r="H12" s="10"/>
      <c r="I12" s="10"/>
      <c r="J12" s="10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23.25" x14ac:dyDescent="0.35">
      <c r="A13" s="5"/>
      <c r="B13" s="9"/>
      <c r="C13" s="9"/>
      <c r="D13" s="9"/>
      <c r="E13" s="10"/>
      <c r="F13" s="10"/>
      <c r="G13" s="10"/>
      <c r="H13" s="10"/>
      <c r="I13" s="10"/>
      <c r="J13" s="10"/>
      <c r="K13" s="11"/>
      <c r="L13" s="11"/>
      <c r="M13" s="11"/>
      <c r="N13" s="11"/>
      <c r="O13" s="11"/>
      <c r="P13" s="11"/>
      <c r="Q13" s="11"/>
      <c r="R13" s="11"/>
      <c r="S13" s="11"/>
    </row>
    <row r="14" spans="1:19" ht="23.25" x14ac:dyDescent="0.35">
      <c r="A14" s="5"/>
      <c r="B14" s="9"/>
      <c r="C14" s="9"/>
      <c r="D14" s="9"/>
      <c r="E14" s="10"/>
      <c r="F14" s="10"/>
      <c r="G14" s="10"/>
      <c r="H14" s="10"/>
      <c r="I14" s="10"/>
      <c r="J14" s="10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23.25" x14ac:dyDescent="0.35">
      <c r="A15" s="5"/>
      <c r="B15" s="9"/>
      <c r="C15" s="9"/>
      <c r="D15" s="9"/>
      <c r="E15" s="10"/>
      <c r="F15" s="10"/>
      <c r="G15" s="10"/>
      <c r="H15" s="10"/>
      <c r="I15" s="10"/>
      <c r="J15" s="10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3.25" x14ac:dyDescent="0.35">
      <c r="A16" s="5"/>
      <c r="B16" s="9"/>
      <c r="C16" s="9"/>
      <c r="D16" s="9"/>
      <c r="E16" s="10"/>
      <c r="F16" s="10"/>
      <c r="G16" s="10"/>
      <c r="H16" s="10"/>
      <c r="I16" s="10"/>
      <c r="J16" s="10"/>
      <c r="K16" s="11"/>
      <c r="L16" s="11"/>
      <c r="M16" s="11"/>
      <c r="N16" s="11"/>
      <c r="O16" s="11"/>
      <c r="P16" s="11"/>
      <c r="Q16" s="11"/>
      <c r="R16" s="11"/>
      <c r="S16" s="11"/>
    </row>
    <row r="17" spans="1:21" ht="23.25" x14ac:dyDescent="0.35">
      <c r="A17" s="5"/>
      <c r="B17" s="9"/>
      <c r="C17" s="9"/>
      <c r="D17" s="9"/>
      <c r="E17" s="10"/>
      <c r="F17" s="10"/>
      <c r="G17" s="10"/>
      <c r="H17" s="10"/>
      <c r="I17" s="10"/>
      <c r="J17" s="10"/>
      <c r="K17" s="11"/>
      <c r="L17" s="11"/>
      <c r="M17" s="11"/>
      <c r="N17" s="11"/>
      <c r="O17" s="11"/>
      <c r="P17" s="11"/>
      <c r="Q17" s="11"/>
      <c r="R17" s="11"/>
      <c r="S17" s="11"/>
    </row>
    <row r="18" spans="1:21" ht="23.25" x14ac:dyDescent="0.35">
      <c r="A18" s="5"/>
      <c r="B18" s="9"/>
      <c r="C18" s="9"/>
      <c r="D18" s="9"/>
      <c r="E18" s="10"/>
      <c r="F18" s="10"/>
      <c r="G18" s="10"/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1"/>
    </row>
    <row r="19" spans="1:21" ht="23.25" x14ac:dyDescent="0.35">
      <c r="A19" s="5"/>
      <c r="B19" s="9"/>
      <c r="C19" s="9"/>
      <c r="D19" s="9"/>
      <c r="E19" s="10"/>
      <c r="F19" s="10"/>
      <c r="G19" s="10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1"/>
    </row>
    <row r="20" spans="1:21" ht="23.25" x14ac:dyDescent="0.35">
      <c r="A20" s="5"/>
      <c r="B20" s="9"/>
      <c r="C20" s="9"/>
      <c r="D20" s="9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1"/>
    </row>
    <row r="21" spans="1:21" ht="23.25" x14ac:dyDescent="0.35">
      <c r="A21" s="12"/>
      <c r="B21" s="13"/>
      <c r="C21" s="13"/>
      <c r="D21" s="13"/>
      <c r="E21" s="14"/>
      <c r="F21" s="14"/>
      <c r="G21" s="14"/>
      <c r="H21" s="14"/>
      <c r="I21" s="14"/>
      <c r="J21" s="14"/>
      <c r="K21" s="15"/>
      <c r="L21" s="15"/>
      <c r="M21" s="15"/>
      <c r="N21" s="15"/>
      <c r="O21" s="15"/>
      <c r="P21" s="15"/>
      <c r="Q21" s="15"/>
      <c r="R21" s="15"/>
      <c r="S21" s="15"/>
    </row>
    <row r="22" spans="1:21" ht="23.25" x14ac:dyDescent="0.35">
      <c r="A22" s="12"/>
      <c r="B22" s="13"/>
      <c r="C22" s="13"/>
      <c r="D22" s="13"/>
      <c r="E22" s="14"/>
      <c r="F22" s="14"/>
      <c r="G22" s="14"/>
      <c r="H22" s="14"/>
      <c r="I22" s="14"/>
      <c r="J22" s="14"/>
      <c r="K22" s="15"/>
      <c r="L22" s="15"/>
      <c r="M22" s="15"/>
      <c r="N22" s="15"/>
      <c r="O22" s="15"/>
      <c r="P22" s="15"/>
      <c r="Q22" s="15"/>
      <c r="R22" s="15"/>
      <c r="S22" s="15"/>
    </row>
    <row r="23" spans="1:21" ht="23.25" x14ac:dyDescent="0.35">
      <c r="A23" s="12"/>
      <c r="B23" s="16"/>
      <c r="C23" s="16"/>
      <c r="D23" s="16"/>
      <c r="E23" s="17"/>
      <c r="F23" s="17"/>
      <c r="G23" s="17"/>
      <c r="H23" s="17"/>
      <c r="I23" s="17"/>
      <c r="J23" s="17"/>
      <c r="K23" s="18"/>
      <c r="L23" s="18"/>
      <c r="M23" s="18"/>
      <c r="N23" s="18"/>
      <c r="O23" s="18"/>
      <c r="P23" s="18"/>
      <c r="Q23" s="18"/>
      <c r="R23" s="18"/>
      <c r="S23" s="18"/>
    </row>
    <row r="24" spans="1:21" ht="23.25" x14ac:dyDescent="0.35">
      <c r="A24" s="19"/>
      <c r="B24" s="20"/>
      <c r="C24" s="20"/>
      <c r="D24" s="20"/>
      <c r="E24" s="21"/>
      <c r="F24" s="21"/>
      <c r="G24" s="21"/>
      <c r="H24" s="21"/>
      <c r="I24" s="21"/>
      <c r="J24" s="21"/>
      <c r="K24" s="19"/>
      <c r="L24" s="19"/>
      <c r="M24" s="19"/>
      <c r="N24" s="19"/>
      <c r="O24" s="19"/>
      <c r="P24" s="19"/>
      <c r="Q24" s="19"/>
      <c r="R24" s="19"/>
      <c r="S24" s="19"/>
    </row>
    <row r="25" spans="1:21" ht="23.25" x14ac:dyDescent="0.35">
      <c r="A25" s="380" t="s">
        <v>189</v>
      </c>
      <c r="B25" s="380"/>
      <c r="C25" s="380"/>
      <c r="D25" s="380"/>
      <c r="E25" s="380"/>
      <c r="F25" s="380"/>
      <c r="G25" s="380"/>
      <c r="H25" s="380"/>
      <c r="I25" s="380"/>
      <c r="J25" s="380"/>
      <c r="K25" s="380"/>
      <c r="L25" s="380"/>
      <c r="M25" s="380"/>
    </row>
    <row r="26" spans="1:21" ht="23.25" x14ac:dyDescent="0.35">
      <c r="A26" s="380" t="s">
        <v>5</v>
      </c>
      <c r="B26" s="380"/>
      <c r="C26" s="380"/>
      <c r="D26" s="380"/>
      <c r="E26" s="380"/>
      <c r="F26" s="380"/>
      <c r="G26" s="380"/>
      <c r="H26" s="380"/>
      <c r="I26" s="380"/>
      <c r="J26" s="380"/>
      <c r="K26" s="380"/>
      <c r="L26" s="380"/>
      <c r="M26" s="380"/>
    </row>
    <row r="27" spans="1:21" ht="23.25" x14ac:dyDescent="0.35">
      <c r="A27" s="380" t="s">
        <v>156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</row>
    <row r="28" spans="1:21" ht="23.25" x14ac:dyDescent="0.35">
      <c r="A28" s="2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21" ht="26.25" x14ac:dyDescent="0.4">
      <c r="A29" s="3" t="s">
        <v>200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21" ht="21" customHeight="1" x14ac:dyDescent="0.35">
      <c r="A30" s="381" t="s">
        <v>6</v>
      </c>
      <c r="B30" s="381" t="s">
        <v>7</v>
      </c>
      <c r="C30" s="383" t="s">
        <v>8</v>
      </c>
      <c r="D30" s="383" t="s">
        <v>9</v>
      </c>
      <c r="E30" s="385" t="s">
        <v>10</v>
      </c>
      <c r="F30" s="386"/>
      <c r="G30" s="387"/>
      <c r="H30" s="385" t="s">
        <v>11</v>
      </c>
      <c r="I30" s="386"/>
      <c r="J30" s="387"/>
      <c r="K30" s="388" t="s">
        <v>12</v>
      </c>
      <c r="L30" s="388" t="s">
        <v>201</v>
      </c>
      <c r="M30" s="388" t="s">
        <v>13</v>
      </c>
      <c r="N30" s="390" t="s">
        <v>202</v>
      </c>
      <c r="O30" s="388" t="s">
        <v>213</v>
      </c>
      <c r="P30" s="390" t="s">
        <v>217</v>
      </c>
      <c r="Q30" s="388" t="s">
        <v>218</v>
      </c>
      <c r="R30" s="388" t="s">
        <v>219</v>
      </c>
      <c r="S30" s="388" t="s">
        <v>220</v>
      </c>
      <c r="T30" s="388" t="s">
        <v>277</v>
      </c>
      <c r="U30" s="388" t="s">
        <v>278</v>
      </c>
    </row>
    <row r="31" spans="1:21" ht="21" x14ac:dyDescent="0.35">
      <c r="A31" s="382"/>
      <c r="B31" s="382"/>
      <c r="C31" s="384"/>
      <c r="D31" s="384"/>
      <c r="E31" s="4" t="s">
        <v>14</v>
      </c>
      <c r="F31" s="4" t="s">
        <v>15</v>
      </c>
      <c r="G31" s="4" t="s">
        <v>16</v>
      </c>
      <c r="H31" s="4" t="s">
        <v>14</v>
      </c>
      <c r="I31" s="4" t="s">
        <v>15</v>
      </c>
      <c r="J31" s="4" t="s">
        <v>16</v>
      </c>
      <c r="K31" s="389"/>
      <c r="L31" s="389"/>
      <c r="M31" s="389"/>
      <c r="N31" s="391"/>
      <c r="O31" s="389"/>
      <c r="P31" s="391"/>
      <c r="Q31" s="389"/>
      <c r="R31" s="389"/>
      <c r="S31" s="389"/>
      <c r="T31" s="389"/>
      <c r="U31" s="389"/>
    </row>
    <row r="32" spans="1:21" ht="21" x14ac:dyDescent="0.35">
      <c r="A32" s="273"/>
      <c r="B32" s="231"/>
      <c r="C32" s="242"/>
      <c r="D32" s="242"/>
      <c r="E32" s="243">
        <f>SUM(E33:E45)</f>
        <v>45</v>
      </c>
      <c r="F32" s="243">
        <f t="shared" ref="F32:U32" si="0">SUM(F33:F45)</f>
        <v>37</v>
      </c>
      <c r="G32" s="243">
        <f t="shared" si="0"/>
        <v>8</v>
      </c>
      <c r="H32" s="243">
        <f t="shared" si="0"/>
        <v>42</v>
      </c>
      <c r="I32" s="243">
        <f t="shared" si="0"/>
        <v>34</v>
      </c>
      <c r="J32" s="243">
        <f t="shared" si="0"/>
        <v>8</v>
      </c>
      <c r="K32" s="243"/>
      <c r="L32" s="294">
        <f t="shared" si="0"/>
        <v>55400</v>
      </c>
      <c r="M32" s="243"/>
      <c r="N32" s="295">
        <f t="shared" si="0"/>
        <v>45</v>
      </c>
      <c r="O32" s="295">
        <f t="shared" si="0"/>
        <v>0</v>
      </c>
      <c r="P32" s="296">
        <f t="shared" si="0"/>
        <v>10800</v>
      </c>
      <c r="Q32" s="296">
        <f t="shared" si="0"/>
        <v>15600</v>
      </c>
      <c r="R32" s="296">
        <f t="shared" si="0"/>
        <v>0</v>
      </c>
      <c r="S32" s="296">
        <f t="shared" si="0"/>
        <v>0</v>
      </c>
      <c r="T32" s="296">
        <f t="shared" si="0"/>
        <v>6000</v>
      </c>
      <c r="U32" s="296">
        <f t="shared" si="0"/>
        <v>3000</v>
      </c>
    </row>
    <row r="33" spans="1:21" ht="21" x14ac:dyDescent="0.35">
      <c r="A33" s="273">
        <v>1</v>
      </c>
      <c r="B33" s="231" t="s">
        <v>369</v>
      </c>
      <c r="C33" s="242" t="s">
        <v>211</v>
      </c>
      <c r="D33" s="242" t="s">
        <v>239</v>
      </c>
      <c r="E33" s="243">
        <v>25</v>
      </c>
      <c r="F33" s="243">
        <v>17</v>
      </c>
      <c r="G33" s="243">
        <v>8</v>
      </c>
      <c r="H33" s="243">
        <v>25</v>
      </c>
      <c r="I33" s="243">
        <v>17</v>
      </c>
      <c r="J33" s="243">
        <v>8</v>
      </c>
      <c r="K33" s="292" t="s">
        <v>271</v>
      </c>
      <c r="L33" s="293">
        <v>20000</v>
      </c>
      <c r="M33" s="244" t="s">
        <v>242</v>
      </c>
      <c r="N33" s="246">
        <v>25</v>
      </c>
      <c r="O33" s="297" t="s">
        <v>279</v>
      </c>
      <c r="P33" s="251"/>
      <c r="Q33" s="251"/>
      <c r="R33" s="251"/>
      <c r="S33" s="251"/>
      <c r="T33" s="251"/>
      <c r="U33" s="251"/>
    </row>
    <row r="34" spans="1:21" ht="21" x14ac:dyDescent="0.35">
      <c r="A34" s="274"/>
      <c r="B34" s="235" t="s">
        <v>270</v>
      </c>
      <c r="C34" s="234"/>
      <c r="D34" s="234" t="s">
        <v>240</v>
      </c>
      <c r="E34" s="245"/>
      <c r="F34" s="245"/>
      <c r="G34" s="245"/>
      <c r="H34" s="245"/>
      <c r="I34" s="245"/>
      <c r="J34" s="245"/>
      <c r="K34" s="271" t="s">
        <v>241</v>
      </c>
      <c r="L34" s="271"/>
      <c r="M34" s="246"/>
      <c r="N34" s="246"/>
      <c r="O34" s="246"/>
      <c r="P34" s="251"/>
      <c r="Q34" s="251"/>
      <c r="R34" s="251"/>
      <c r="S34" s="251"/>
      <c r="T34" s="251"/>
      <c r="U34" s="251"/>
    </row>
    <row r="35" spans="1:21" ht="21" x14ac:dyDescent="0.35">
      <c r="A35" s="273">
        <v>2</v>
      </c>
      <c r="B35" s="235" t="s">
        <v>370</v>
      </c>
      <c r="C35" s="234" t="s">
        <v>273</v>
      </c>
      <c r="D35" s="234" t="s">
        <v>274</v>
      </c>
      <c r="E35" s="245">
        <v>20</v>
      </c>
      <c r="F35" s="245">
        <v>20</v>
      </c>
      <c r="G35" s="245">
        <v>0</v>
      </c>
      <c r="H35" s="245">
        <v>17</v>
      </c>
      <c r="I35" s="245">
        <v>17</v>
      </c>
      <c r="J35" s="245">
        <v>0</v>
      </c>
      <c r="K35" s="246" t="s">
        <v>275</v>
      </c>
      <c r="L35" s="251">
        <v>35400</v>
      </c>
      <c r="M35" s="246" t="s">
        <v>221</v>
      </c>
      <c r="N35" s="246">
        <v>20</v>
      </c>
      <c r="O35" s="246" t="s">
        <v>234</v>
      </c>
      <c r="P35" s="251">
        <f>600*18</f>
        <v>10800</v>
      </c>
      <c r="Q35" s="251">
        <f>780*20</f>
        <v>15600</v>
      </c>
      <c r="R35" s="251">
        <v>0</v>
      </c>
      <c r="S35" s="251">
        <v>0</v>
      </c>
      <c r="T35" s="251">
        <f>100*20*3</f>
        <v>6000</v>
      </c>
      <c r="U35" s="251">
        <f>25*20*3*2</f>
        <v>3000</v>
      </c>
    </row>
    <row r="36" spans="1:21" ht="21" x14ac:dyDescent="0.35">
      <c r="A36" s="274"/>
      <c r="B36" s="234"/>
      <c r="C36" s="234"/>
      <c r="D36" s="234"/>
      <c r="E36" s="245"/>
      <c r="F36" s="245"/>
      <c r="G36" s="245"/>
      <c r="H36" s="245"/>
      <c r="I36" s="245"/>
      <c r="J36" s="245"/>
      <c r="K36" s="246" t="s">
        <v>276</v>
      </c>
      <c r="L36" s="246"/>
      <c r="M36" s="246"/>
      <c r="N36" s="246"/>
      <c r="O36" s="246"/>
      <c r="P36" s="251"/>
      <c r="Q36" s="251"/>
      <c r="R36" s="251"/>
      <c r="S36" s="251"/>
      <c r="T36" s="251"/>
      <c r="U36" s="251"/>
    </row>
    <row r="37" spans="1:21" ht="21" x14ac:dyDescent="0.35">
      <c r="A37" s="274"/>
      <c r="B37" s="234"/>
      <c r="C37" s="234"/>
      <c r="D37" s="234"/>
      <c r="E37" s="245"/>
      <c r="F37" s="245"/>
      <c r="G37" s="245"/>
      <c r="H37" s="245"/>
      <c r="I37" s="245"/>
      <c r="J37" s="245"/>
      <c r="K37" s="246"/>
      <c r="L37" s="246"/>
      <c r="M37" s="246"/>
      <c r="N37" s="246"/>
      <c r="O37" s="246"/>
      <c r="P37" s="251"/>
      <c r="Q37" s="251"/>
      <c r="R37" s="251"/>
      <c r="S37" s="251"/>
      <c r="T37" s="251"/>
      <c r="U37" s="251"/>
    </row>
    <row r="38" spans="1:21" ht="21" x14ac:dyDescent="0.35">
      <c r="A38" s="274"/>
      <c r="B38" s="234"/>
      <c r="C38" s="234"/>
      <c r="D38" s="234"/>
      <c r="E38" s="245"/>
      <c r="F38" s="245"/>
      <c r="G38" s="245"/>
      <c r="H38" s="245"/>
      <c r="I38" s="245"/>
      <c r="J38" s="245"/>
      <c r="K38" s="246"/>
      <c r="L38" s="246"/>
      <c r="M38" s="246"/>
      <c r="N38" s="246"/>
      <c r="O38" s="246"/>
      <c r="P38" s="251"/>
      <c r="Q38" s="251"/>
      <c r="R38" s="251"/>
      <c r="S38" s="251"/>
      <c r="T38" s="251"/>
      <c r="U38" s="251"/>
    </row>
    <row r="39" spans="1:21" ht="21" x14ac:dyDescent="0.35">
      <c r="A39" s="274"/>
      <c r="B39" s="234"/>
      <c r="C39" s="234"/>
      <c r="D39" s="234"/>
      <c r="E39" s="245"/>
      <c r="F39" s="245"/>
      <c r="G39" s="245"/>
      <c r="H39" s="245"/>
      <c r="I39" s="245"/>
      <c r="J39" s="245"/>
      <c r="K39" s="246"/>
      <c r="L39" s="246"/>
      <c r="M39" s="246"/>
      <c r="N39" s="246"/>
      <c r="O39" s="246"/>
      <c r="P39" s="251"/>
      <c r="Q39" s="251"/>
      <c r="R39" s="251"/>
      <c r="S39" s="251"/>
      <c r="T39" s="251"/>
      <c r="U39" s="251"/>
    </row>
    <row r="40" spans="1:21" ht="21" x14ac:dyDescent="0.35">
      <c r="A40" s="274"/>
      <c r="B40" s="234"/>
      <c r="C40" s="234"/>
      <c r="D40" s="234"/>
      <c r="E40" s="245"/>
      <c r="F40" s="245"/>
      <c r="G40" s="245"/>
      <c r="H40" s="245"/>
      <c r="I40" s="245"/>
      <c r="J40" s="245"/>
      <c r="K40" s="246"/>
      <c r="L40" s="246"/>
      <c r="M40" s="246"/>
      <c r="N40" s="246"/>
      <c r="O40" s="246"/>
      <c r="P40" s="251"/>
      <c r="Q40" s="251"/>
      <c r="R40" s="251"/>
      <c r="S40" s="251"/>
      <c r="T40" s="251"/>
      <c r="U40" s="251"/>
    </row>
    <row r="41" spans="1:21" ht="21" x14ac:dyDescent="0.35">
      <c r="A41" s="274"/>
      <c r="B41" s="234"/>
      <c r="C41" s="234"/>
      <c r="D41" s="234"/>
      <c r="E41" s="245"/>
      <c r="F41" s="245"/>
      <c r="G41" s="245"/>
      <c r="H41" s="245"/>
      <c r="I41" s="245"/>
      <c r="J41" s="245"/>
      <c r="K41" s="246"/>
      <c r="L41" s="246"/>
      <c r="M41" s="246"/>
      <c r="N41" s="246"/>
      <c r="O41" s="246"/>
      <c r="P41" s="251"/>
      <c r="Q41" s="251"/>
      <c r="R41" s="251"/>
      <c r="S41" s="251"/>
      <c r="T41" s="251"/>
      <c r="U41" s="251"/>
    </row>
    <row r="42" spans="1:21" ht="21" x14ac:dyDescent="0.35">
      <c r="A42" s="274"/>
      <c r="B42" s="232"/>
      <c r="C42" s="232"/>
      <c r="D42" s="232"/>
      <c r="E42" s="238"/>
      <c r="F42" s="238"/>
      <c r="G42" s="238"/>
      <c r="H42" s="238"/>
      <c r="I42" s="238"/>
      <c r="J42" s="238"/>
      <c r="K42" s="239"/>
      <c r="L42" s="239"/>
      <c r="M42" s="239"/>
      <c r="N42" s="246"/>
      <c r="O42" s="246"/>
      <c r="P42" s="251"/>
      <c r="Q42" s="251"/>
      <c r="R42" s="251"/>
      <c r="S42" s="251"/>
      <c r="T42" s="251"/>
      <c r="U42" s="251"/>
    </row>
    <row r="43" spans="1:21" ht="21" x14ac:dyDescent="0.35">
      <c r="A43" s="274"/>
      <c r="B43" s="232"/>
      <c r="C43" s="232"/>
      <c r="D43" s="232"/>
      <c r="E43" s="238"/>
      <c r="F43" s="238"/>
      <c r="G43" s="238"/>
      <c r="H43" s="238"/>
      <c r="I43" s="238"/>
      <c r="J43" s="238"/>
      <c r="K43" s="239"/>
      <c r="L43" s="239"/>
      <c r="M43" s="239"/>
      <c r="N43" s="239"/>
      <c r="O43" s="239"/>
      <c r="P43" s="252"/>
      <c r="Q43" s="252"/>
      <c r="R43" s="252"/>
      <c r="S43" s="252"/>
      <c r="T43" s="252"/>
      <c r="U43" s="252"/>
    </row>
    <row r="44" spans="1:21" ht="21" x14ac:dyDescent="0.35">
      <c r="A44" s="274"/>
      <c r="B44" s="232"/>
      <c r="C44" s="232"/>
      <c r="D44" s="232"/>
      <c r="E44" s="238"/>
      <c r="F44" s="238"/>
      <c r="G44" s="238"/>
      <c r="H44" s="238"/>
      <c r="I44" s="238"/>
      <c r="J44" s="238"/>
      <c r="K44" s="239"/>
      <c r="L44" s="239"/>
      <c r="M44" s="239"/>
      <c r="N44" s="239"/>
      <c r="O44" s="239"/>
      <c r="P44" s="252"/>
      <c r="Q44" s="252"/>
      <c r="R44" s="252"/>
      <c r="S44" s="252"/>
      <c r="T44" s="252"/>
      <c r="U44" s="252"/>
    </row>
    <row r="45" spans="1:21" ht="21" x14ac:dyDescent="0.35">
      <c r="A45" s="241"/>
      <c r="B45" s="233"/>
      <c r="C45" s="233"/>
      <c r="D45" s="233"/>
      <c r="E45" s="240"/>
      <c r="F45" s="240"/>
      <c r="G45" s="240"/>
      <c r="H45" s="240"/>
      <c r="I45" s="240"/>
      <c r="J45" s="240"/>
      <c r="K45" s="241"/>
      <c r="L45" s="241"/>
      <c r="M45" s="241"/>
      <c r="N45" s="241"/>
      <c r="O45" s="241"/>
      <c r="P45" s="286"/>
      <c r="Q45" s="286"/>
      <c r="R45" s="286"/>
      <c r="S45" s="286"/>
      <c r="T45" s="286"/>
      <c r="U45" s="286"/>
    </row>
  </sheetData>
  <mergeCells count="40">
    <mergeCell ref="P30:P31"/>
    <mergeCell ref="Q30:Q31"/>
    <mergeCell ref="R30:R31"/>
    <mergeCell ref="S30:S31"/>
    <mergeCell ref="O8:O9"/>
    <mergeCell ref="P8:P9"/>
    <mergeCell ref="Q8:Q9"/>
    <mergeCell ref="R8:R9"/>
    <mergeCell ref="S8:S9"/>
    <mergeCell ref="A26:M26"/>
    <mergeCell ref="A8:A9"/>
    <mergeCell ref="K8:K9"/>
    <mergeCell ref="L8:L9"/>
    <mergeCell ref="O30:O31"/>
    <mergeCell ref="C30:C31"/>
    <mergeCell ref="D30:D31"/>
    <mergeCell ref="E30:G30"/>
    <mergeCell ref="H30:J30"/>
    <mergeCell ref="K30:K31"/>
    <mergeCell ref="A1:M1"/>
    <mergeCell ref="A2:M2"/>
    <mergeCell ref="A3:M3"/>
    <mergeCell ref="A4:M4"/>
    <mergeCell ref="A5:M5"/>
    <mergeCell ref="T30:T31"/>
    <mergeCell ref="U30:U31"/>
    <mergeCell ref="A25:M25"/>
    <mergeCell ref="B8:B9"/>
    <mergeCell ref="C8:C9"/>
    <mergeCell ref="D8:D9"/>
    <mergeCell ref="E8:G8"/>
    <mergeCell ref="H8:J8"/>
    <mergeCell ref="M8:M9"/>
    <mergeCell ref="N8:N9"/>
    <mergeCell ref="M30:M31"/>
    <mergeCell ref="N30:N31"/>
    <mergeCell ref="L30:L31"/>
    <mergeCell ref="A27:M27"/>
    <mergeCell ref="A30:A31"/>
    <mergeCell ref="B30:B31"/>
  </mergeCells>
  <pageMargins left="0.5" right="0.32" top="0.56000000000000005" bottom="0.75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</sheetPr>
  <dimension ref="A1:AH263"/>
  <sheetViews>
    <sheetView topLeftCell="A67" zoomScaleNormal="100" workbookViewId="0">
      <selection activeCell="B135" sqref="B135"/>
    </sheetView>
  </sheetViews>
  <sheetFormatPr defaultRowHeight="15" customHeight="1" x14ac:dyDescent="0.35"/>
  <cols>
    <col min="1" max="1" width="9" style="134"/>
    <col min="2" max="2" width="82.125" style="135" customWidth="1"/>
    <col min="3" max="3" width="13.125" style="136" customWidth="1"/>
    <col min="4" max="16384" width="9" style="113"/>
  </cols>
  <sheetData>
    <row r="1" spans="1:3" s="35" customFormat="1" ht="21" customHeight="1" x14ac:dyDescent="0.35">
      <c r="A1" s="109" t="s">
        <v>154</v>
      </c>
      <c r="B1" s="110" t="s">
        <v>25</v>
      </c>
      <c r="C1" s="97" t="s">
        <v>0</v>
      </c>
    </row>
    <row r="2" spans="1:3" s="35" customFormat="1" ht="22.5" hidden="1" customHeight="1" x14ac:dyDescent="0.35">
      <c r="A2" s="98"/>
      <c r="B2" s="111" t="s">
        <v>26</v>
      </c>
      <c r="C2" s="96">
        <f>SUM(C3:C4)</f>
        <v>6214</v>
      </c>
    </row>
    <row r="3" spans="1:3" ht="22.5" customHeight="1" x14ac:dyDescent="0.35">
      <c r="A3" s="98"/>
      <c r="B3" s="112" t="s">
        <v>27</v>
      </c>
      <c r="C3" s="34">
        <f>+C8+C37+C54+C56+C63+C64+C67+C76+C78+C118+C128+C130</f>
        <v>2214</v>
      </c>
    </row>
    <row r="4" spans="1:3" ht="22.5" hidden="1" customHeight="1" x14ac:dyDescent="0.35">
      <c r="A4" s="98"/>
      <c r="B4" s="114" t="s">
        <v>28</v>
      </c>
      <c r="C4" s="34">
        <f>+C105</f>
        <v>4000</v>
      </c>
    </row>
    <row r="5" spans="1:3" ht="49.5" hidden="1" customHeight="1" x14ac:dyDescent="0.35">
      <c r="A5" s="100"/>
      <c r="B5" s="115" t="s">
        <v>29</v>
      </c>
      <c r="C5" s="116"/>
    </row>
    <row r="6" spans="1:3" ht="48" hidden="1" customHeight="1" x14ac:dyDescent="0.35">
      <c r="A6" s="100"/>
      <c r="B6" s="117" t="s">
        <v>30</v>
      </c>
      <c r="C6" s="97"/>
    </row>
    <row r="7" spans="1:3" ht="36.75" hidden="1" customHeight="1" x14ac:dyDescent="0.35">
      <c r="A7" s="100"/>
      <c r="B7" s="117" t="s">
        <v>31</v>
      </c>
      <c r="C7" s="97"/>
    </row>
    <row r="8" spans="1:3" ht="22.5" customHeight="1" x14ac:dyDescent="0.3">
      <c r="A8" s="98"/>
      <c r="B8" s="118" t="s">
        <v>32</v>
      </c>
      <c r="C8" s="34">
        <f>+C9+C10</f>
        <v>1360</v>
      </c>
    </row>
    <row r="9" spans="1:3" s="119" customFormat="1" ht="23.25" x14ac:dyDescent="0.2">
      <c r="A9" s="137">
        <v>1</v>
      </c>
      <c r="B9" s="138" t="s">
        <v>33</v>
      </c>
      <c r="C9" s="139">
        <v>80</v>
      </c>
    </row>
    <row r="10" spans="1:3" ht="23.25" x14ac:dyDescent="0.3">
      <c r="A10" s="98"/>
      <c r="B10" s="120" t="s">
        <v>34</v>
      </c>
      <c r="C10" s="34">
        <f>+C11+C35+C36</f>
        <v>1280</v>
      </c>
    </row>
    <row r="11" spans="1:3" ht="27.75" customHeight="1" x14ac:dyDescent="0.35">
      <c r="A11" s="98"/>
      <c r="B11" s="117" t="s">
        <v>35</v>
      </c>
      <c r="C11" s="49">
        <f>+C14+C17+C20+C23+C26++C29+C32</f>
        <v>1080</v>
      </c>
    </row>
    <row r="12" spans="1:3" ht="41.25" hidden="1" customHeight="1" x14ac:dyDescent="0.35">
      <c r="A12" s="100"/>
      <c r="B12" s="121" t="s">
        <v>36</v>
      </c>
      <c r="C12" s="85">
        <f>+C15+C18+C21+C24+C33+C30</f>
        <v>120</v>
      </c>
    </row>
    <row r="13" spans="1:3" s="101" customFormat="1" ht="42" hidden="1" x14ac:dyDescent="0.35">
      <c r="A13" s="100"/>
      <c r="B13" s="117" t="s">
        <v>37</v>
      </c>
      <c r="C13" s="85">
        <f>+C16+C19+C22+C25+C28+C31+C34</f>
        <v>960</v>
      </c>
    </row>
    <row r="14" spans="1:3" ht="21" x14ac:dyDescent="0.35">
      <c r="A14" s="137"/>
      <c r="B14" s="140" t="s">
        <v>38</v>
      </c>
      <c r="C14" s="141">
        <f>SUM(C15:C16)</f>
        <v>80</v>
      </c>
    </row>
    <row r="15" spans="1:3" ht="24.75" customHeight="1" x14ac:dyDescent="0.35">
      <c r="A15" s="100">
        <v>2</v>
      </c>
      <c r="B15" s="122" t="s">
        <v>39</v>
      </c>
      <c r="C15" s="123">
        <v>40</v>
      </c>
    </row>
    <row r="16" spans="1:3" s="101" customFormat="1" ht="24.75" customHeight="1" x14ac:dyDescent="0.35">
      <c r="A16" s="100">
        <v>3</v>
      </c>
      <c r="B16" s="124" t="s">
        <v>40</v>
      </c>
      <c r="C16" s="85">
        <v>40</v>
      </c>
    </row>
    <row r="17" spans="1:3" ht="21" x14ac:dyDescent="0.35">
      <c r="A17" s="137"/>
      <c r="B17" s="138" t="s">
        <v>41</v>
      </c>
      <c r="C17" s="142">
        <f>SUM(C18:C19)</f>
        <v>80</v>
      </c>
    </row>
    <row r="18" spans="1:3" ht="22.5" hidden="1" customHeight="1" x14ac:dyDescent="0.35">
      <c r="A18" s="100"/>
      <c r="B18" s="122" t="s">
        <v>42</v>
      </c>
      <c r="C18" s="85">
        <v>0</v>
      </c>
    </row>
    <row r="19" spans="1:3" ht="22.5" customHeight="1" x14ac:dyDescent="0.35">
      <c r="A19" s="100">
        <v>4</v>
      </c>
      <c r="B19" s="124" t="s">
        <v>43</v>
      </c>
      <c r="C19" s="125">
        <v>80</v>
      </c>
    </row>
    <row r="20" spans="1:3" ht="44.25" customHeight="1" x14ac:dyDescent="0.35">
      <c r="A20" s="137"/>
      <c r="B20" s="138" t="s">
        <v>44</v>
      </c>
      <c r="C20" s="142">
        <f>SUM(C21:C22)</f>
        <v>120</v>
      </c>
    </row>
    <row r="21" spans="1:3" ht="24" customHeight="1" x14ac:dyDescent="0.35">
      <c r="A21" s="100">
        <v>5</v>
      </c>
      <c r="B21" s="122" t="s">
        <v>45</v>
      </c>
      <c r="C21" s="123">
        <v>20</v>
      </c>
    </row>
    <row r="22" spans="1:3" ht="24" customHeight="1" x14ac:dyDescent="0.35">
      <c r="A22" s="100">
        <v>6</v>
      </c>
      <c r="B22" s="124" t="s">
        <v>43</v>
      </c>
      <c r="C22" s="126">
        <v>100</v>
      </c>
    </row>
    <row r="23" spans="1:3" ht="21" x14ac:dyDescent="0.35">
      <c r="A23" s="137"/>
      <c r="B23" s="138" t="s">
        <v>46</v>
      </c>
      <c r="C23" s="142">
        <f>SUM(C24:C25)</f>
        <v>300</v>
      </c>
    </row>
    <row r="24" spans="1:3" ht="21.75" hidden="1" customHeight="1" x14ac:dyDescent="0.35">
      <c r="A24" s="100"/>
      <c r="B24" s="127" t="s">
        <v>42</v>
      </c>
      <c r="C24" s="123">
        <v>0</v>
      </c>
    </row>
    <row r="25" spans="1:3" ht="21.75" customHeight="1" x14ac:dyDescent="0.35">
      <c r="A25" s="100">
        <v>7</v>
      </c>
      <c r="B25" s="128" t="s">
        <v>47</v>
      </c>
      <c r="C25" s="85">
        <v>300</v>
      </c>
    </row>
    <row r="26" spans="1:3" ht="21" x14ac:dyDescent="0.35">
      <c r="A26" s="137"/>
      <c r="B26" s="138" t="s">
        <v>48</v>
      </c>
      <c r="C26" s="142">
        <f>SUM(C27:C28)</f>
        <v>100</v>
      </c>
    </row>
    <row r="27" spans="1:3" ht="21.75" hidden="1" customHeight="1" x14ac:dyDescent="0.35">
      <c r="A27" s="100"/>
      <c r="B27" s="128" t="s">
        <v>49</v>
      </c>
      <c r="C27" s="85">
        <v>0</v>
      </c>
    </row>
    <row r="28" spans="1:3" ht="21.75" customHeight="1" x14ac:dyDescent="0.35">
      <c r="A28" s="100">
        <v>8</v>
      </c>
      <c r="B28" s="128" t="s">
        <v>50</v>
      </c>
      <c r="C28" s="85">
        <v>100</v>
      </c>
    </row>
    <row r="29" spans="1:3" ht="42" x14ac:dyDescent="0.35">
      <c r="A29" s="137"/>
      <c r="B29" s="138" t="s">
        <v>51</v>
      </c>
      <c r="C29" s="142">
        <f>SUM(C30:C31)</f>
        <v>20</v>
      </c>
    </row>
    <row r="30" spans="1:3" ht="24" customHeight="1" x14ac:dyDescent="0.35">
      <c r="A30" s="100">
        <v>9</v>
      </c>
      <c r="B30" s="127" t="s">
        <v>52</v>
      </c>
      <c r="C30" s="123">
        <v>20</v>
      </c>
    </row>
    <row r="31" spans="1:3" ht="24" hidden="1" customHeight="1" x14ac:dyDescent="0.35">
      <c r="A31" s="100"/>
      <c r="B31" s="128" t="s">
        <v>53</v>
      </c>
      <c r="C31" s="85">
        <v>0</v>
      </c>
    </row>
    <row r="32" spans="1:3" ht="42.75" customHeight="1" x14ac:dyDescent="0.35">
      <c r="A32" s="137"/>
      <c r="B32" s="138" t="s">
        <v>54</v>
      </c>
      <c r="C32" s="142">
        <f>SUM(C33:C34)</f>
        <v>380</v>
      </c>
    </row>
    <row r="33" spans="1:34" ht="22.5" customHeight="1" x14ac:dyDescent="0.35">
      <c r="A33" s="100">
        <v>10</v>
      </c>
      <c r="B33" s="128" t="s">
        <v>55</v>
      </c>
      <c r="C33" s="85">
        <v>40</v>
      </c>
    </row>
    <row r="34" spans="1:34" ht="22.5" customHeight="1" x14ac:dyDescent="0.35">
      <c r="A34" s="100">
        <v>11</v>
      </c>
      <c r="B34" s="124" t="s">
        <v>56</v>
      </c>
      <c r="C34" s="126">
        <v>340</v>
      </c>
    </row>
    <row r="35" spans="1:34" ht="21" x14ac:dyDescent="0.35">
      <c r="A35" s="137">
        <v>12</v>
      </c>
      <c r="B35" s="143" t="s">
        <v>57</v>
      </c>
      <c r="C35" s="142">
        <v>200</v>
      </c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</row>
    <row r="36" spans="1:34" ht="40.5" hidden="1" customHeight="1" x14ac:dyDescent="0.35">
      <c r="A36" s="137"/>
      <c r="B36" s="144" t="s">
        <v>58</v>
      </c>
      <c r="C36" s="145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</row>
    <row r="37" spans="1:34" s="130" customFormat="1" ht="51" hidden="1" customHeight="1" x14ac:dyDescent="0.35">
      <c r="A37" s="137"/>
      <c r="B37" s="138" t="s">
        <v>59</v>
      </c>
      <c r="C37" s="14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</row>
    <row r="38" spans="1:34" s="129" customFormat="1" ht="51" hidden="1" customHeight="1" x14ac:dyDescent="0.35">
      <c r="A38" s="137"/>
      <c r="B38" s="138" t="s">
        <v>60</v>
      </c>
      <c r="C38" s="142"/>
    </row>
    <row r="39" spans="1:34" ht="43.5" hidden="1" customHeight="1" x14ac:dyDescent="0.35">
      <c r="A39" s="137"/>
      <c r="B39" s="146" t="s">
        <v>61</v>
      </c>
      <c r="C39" s="147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</row>
    <row r="40" spans="1:34" ht="30.75" hidden="1" customHeight="1" x14ac:dyDescent="0.35">
      <c r="A40" s="137"/>
      <c r="B40" s="148" t="s">
        <v>62</v>
      </c>
      <c r="C40" s="147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</row>
    <row r="41" spans="1:34" ht="32.25" hidden="1" customHeight="1" x14ac:dyDescent="0.35">
      <c r="A41" s="137"/>
      <c r="B41" s="148" t="s">
        <v>63</v>
      </c>
      <c r="C41" s="147"/>
    </row>
    <row r="42" spans="1:34" ht="45" hidden="1" customHeight="1" x14ac:dyDescent="0.35">
      <c r="A42" s="137"/>
      <c r="B42" s="146" t="s">
        <v>64</v>
      </c>
      <c r="C42" s="147"/>
    </row>
    <row r="43" spans="1:34" ht="41.25" hidden="1" customHeight="1" x14ac:dyDescent="0.35">
      <c r="A43" s="137"/>
      <c r="B43" s="149" t="s">
        <v>65</v>
      </c>
      <c r="C43" s="150"/>
    </row>
    <row r="44" spans="1:34" ht="30.75" hidden="1" customHeight="1" x14ac:dyDescent="0.35">
      <c r="A44" s="137"/>
      <c r="B44" s="146" t="s">
        <v>66</v>
      </c>
      <c r="C44" s="147"/>
    </row>
    <row r="45" spans="1:34" ht="47.25" hidden="1" customHeight="1" x14ac:dyDescent="0.35">
      <c r="A45" s="137"/>
      <c r="B45" s="146" t="s">
        <v>67</v>
      </c>
      <c r="C45" s="147"/>
    </row>
    <row r="46" spans="1:34" ht="30.75" hidden="1" customHeight="1" x14ac:dyDescent="0.35">
      <c r="A46" s="137"/>
      <c r="B46" s="146" t="s">
        <v>68</v>
      </c>
      <c r="C46" s="147"/>
    </row>
    <row r="47" spans="1:34" ht="30.75" hidden="1" customHeight="1" x14ac:dyDescent="0.35">
      <c r="A47" s="137"/>
      <c r="B47" s="146" t="s">
        <v>69</v>
      </c>
      <c r="C47" s="147"/>
    </row>
    <row r="48" spans="1:34" ht="42" hidden="1" customHeight="1" x14ac:dyDescent="0.35">
      <c r="A48" s="137"/>
      <c r="B48" s="146" t="s">
        <v>70</v>
      </c>
      <c r="C48" s="147"/>
    </row>
    <row r="49" spans="1:3" ht="44.25" hidden="1" customHeight="1" x14ac:dyDescent="0.35">
      <c r="A49" s="137"/>
      <c r="B49" s="149" t="s">
        <v>71</v>
      </c>
      <c r="C49" s="147"/>
    </row>
    <row r="50" spans="1:3" ht="21" hidden="1" x14ac:dyDescent="0.35">
      <c r="A50" s="137"/>
      <c r="B50" s="146" t="s">
        <v>72</v>
      </c>
      <c r="C50" s="147"/>
    </row>
    <row r="51" spans="1:3" ht="44.25" hidden="1" customHeight="1" x14ac:dyDescent="0.3">
      <c r="A51" s="137"/>
      <c r="B51" s="138" t="s">
        <v>73</v>
      </c>
      <c r="C51" s="151">
        <f>+C52+C53</f>
        <v>0</v>
      </c>
    </row>
    <row r="52" spans="1:3" ht="47.25" hidden="1" customHeight="1" x14ac:dyDescent="0.35">
      <c r="A52" s="137"/>
      <c r="B52" s="152" t="s">
        <v>74</v>
      </c>
      <c r="C52" s="153"/>
    </row>
    <row r="53" spans="1:3" ht="48.75" hidden="1" customHeight="1" x14ac:dyDescent="0.35">
      <c r="A53" s="137"/>
      <c r="B53" s="138" t="s">
        <v>75</v>
      </c>
      <c r="C53" s="142"/>
    </row>
    <row r="54" spans="1:3" ht="39.75" hidden="1" customHeight="1" x14ac:dyDescent="0.35">
      <c r="A54" s="137"/>
      <c r="B54" s="138" t="s">
        <v>76</v>
      </c>
      <c r="C54" s="142"/>
    </row>
    <row r="55" spans="1:3" ht="36.75" hidden="1" customHeight="1" x14ac:dyDescent="0.35">
      <c r="A55" s="137"/>
      <c r="B55" s="138" t="s">
        <v>77</v>
      </c>
      <c r="C55" s="142"/>
    </row>
    <row r="56" spans="1:3" ht="49.5" hidden="1" customHeight="1" x14ac:dyDescent="0.35">
      <c r="A56" s="137"/>
      <c r="B56" s="138" t="s">
        <v>78</v>
      </c>
      <c r="C56" s="154"/>
    </row>
    <row r="57" spans="1:3" ht="30.75" hidden="1" customHeight="1" x14ac:dyDescent="0.35">
      <c r="A57" s="137"/>
      <c r="B57" s="146" t="s">
        <v>79</v>
      </c>
      <c r="C57" s="147"/>
    </row>
    <row r="58" spans="1:3" ht="30.75" hidden="1" customHeight="1" x14ac:dyDescent="0.35">
      <c r="A58" s="137"/>
      <c r="B58" s="146" t="s">
        <v>80</v>
      </c>
      <c r="C58" s="147"/>
    </row>
    <row r="59" spans="1:3" ht="30.75" hidden="1" customHeight="1" x14ac:dyDescent="0.35">
      <c r="A59" s="137"/>
      <c r="B59" s="144" t="s">
        <v>81</v>
      </c>
      <c r="C59" s="153"/>
    </row>
    <row r="60" spans="1:3" ht="50.25" hidden="1" customHeight="1" x14ac:dyDescent="0.35">
      <c r="A60" s="137"/>
      <c r="B60" s="146" t="s">
        <v>82</v>
      </c>
      <c r="C60" s="147"/>
    </row>
    <row r="61" spans="1:3" ht="42.75" hidden="1" customHeight="1" x14ac:dyDescent="0.35">
      <c r="A61" s="137"/>
      <c r="B61" s="146" t="s">
        <v>83</v>
      </c>
      <c r="C61" s="147"/>
    </row>
    <row r="62" spans="1:3" ht="46.5" hidden="1" customHeight="1" x14ac:dyDescent="0.35">
      <c r="A62" s="137"/>
      <c r="B62" s="149" t="s">
        <v>84</v>
      </c>
      <c r="C62" s="150"/>
    </row>
    <row r="63" spans="1:3" ht="60.75" hidden="1" customHeight="1" x14ac:dyDescent="0.35">
      <c r="A63" s="137"/>
      <c r="B63" s="155" t="s">
        <v>85</v>
      </c>
      <c r="C63" s="153"/>
    </row>
    <row r="64" spans="1:3" ht="42" x14ac:dyDescent="0.35">
      <c r="A64" s="137"/>
      <c r="B64" s="155" t="s">
        <v>86</v>
      </c>
      <c r="C64" s="153">
        <f>+C65+C66</f>
        <v>224</v>
      </c>
    </row>
    <row r="65" spans="1:3" ht="24.75" customHeight="1" x14ac:dyDescent="0.35">
      <c r="A65" s="100">
        <v>13</v>
      </c>
      <c r="B65" s="128" t="s">
        <v>87</v>
      </c>
      <c r="C65" s="97">
        <v>224</v>
      </c>
    </row>
    <row r="66" spans="1:3" ht="24.75" hidden="1" customHeight="1" x14ac:dyDescent="0.35">
      <c r="A66" s="100"/>
      <c r="B66" s="128" t="s">
        <v>88</v>
      </c>
      <c r="C66" s="97">
        <v>0</v>
      </c>
    </row>
    <row r="67" spans="1:3" ht="21" x14ac:dyDescent="0.35">
      <c r="A67" s="137"/>
      <c r="B67" s="138" t="s">
        <v>89</v>
      </c>
      <c r="C67" s="142">
        <f>+C68+C69+C71+C75</f>
        <v>130</v>
      </c>
    </row>
    <row r="68" spans="1:3" ht="21" x14ac:dyDescent="0.35">
      <c r="A68" s="137">
        <v>14</v>
      </c>
      <c r="B68" s="140" t="s">
        <v>90</v>
      </c>
      <c r="C68" s="142">
        <v>20</v>
      </c>
    </row>
    <row r="69" spans="1:3" ht="24.75" customHeight="1" x14ac:dyDescent="0.35">
      <c r="A69" s="100"/>
      <c r="B69" s="121" t="s">
        <v>91</v>
      </c>
      <c r="C69" s="97">
        <f>+C70</f>
        <v>110</v>
      </c>
    </row>
    <row r="70" spans="1:3" ht="24.75" customHeight="1" x14ac:dyDescent="0.35">
      <c r="A70" s="137">
        <v>15</v>
      </c>
      <c r="B70" s="146" t="s">
        <v>92</v>
      </c>
      <c r="C70" s="147">
        <v>110</v>
      </c>
    </row>
    <row r="71" spans="1:3" ht="36.75" hidden="1" customHeight="1" x14ac:dyDescent="0.35">
      <c r="A71" s="137"/>
      <c r="B71" s="138" t="s">
        <v>93</v>
      </c>
      <c r="C71" s="142">
        <f>+C72</f>
        <v>0</v>
      </c>
    </row>
    <row r="72" spans="1:3" ht="30.75" hidden="1" customHeight="1" x14ac:dyDescent="0.35">
      <c r="A72" s="137"/>
      <c r="B72" s="146" t="s">
        <v>94</v>
      </c>
      <c r="C72" s="156"/>
    </row>
    <row r="73" spans="1:3" ht="30.75" hidden="1" customHeight="1" x14ac:dyDescent="0.35">
      <c r="A73" s="137"/>
      <c r="B73" s="146" t="s">
        <v>95</v>
      </c>
      <c r="C73" s="156"/>
    </row>
    <row r="74" spans="1:3" ht="47.25" hidden="1" customHeight="1" x14ac:dyDescent="0.35">
      <c r="A74" s="137"/>
      <c r="B74" s="146" t="s">
        <v>96</v>
      </c>
      <c r="C74" s="156"/>
    </row>
    <row r="75" spans="1:3" ht="21" hidden="1" x14ac:dyDescent="0.35">
      <c r="A75" s="137"/>
      <c r="B75" s="138" t="s">
        <v>97</v>
      </c>
      <c r="C75" s="157"/>
    </row>
    <row r="76" spans="1:3" ht="21" x14ac:dyDescent="0.35">
      <c r="A76" s="137">
        <v>16</v>
      </c>
      <c r="B76" s="138" t="s">
        <v>98</v>
      </c>
      <c r="C76" s="158">
        <f>+C77</f>
        <v>200</v>
      </c>
    </row>
    <row r="77" spans="1:3" ht="52.5" hidden="1" x14ac:dyDescent="0.35">
      <c r="A77" s="137"/>
      <c r="B77" s="138" t="s">
        <v>153</v>
      </c>
      <c r="C77" s="158">
        <v>200</v>
      </c>
    </row>
    <row r="78" spans="1:3" ht="75.75" hidden="1" customHeight="1" x14ac:dyDescent="0.35">
      <c r="A78" s="137"/>
      <c r="B78" s="138" t="s">
        <v>99</v>
      </c>
      <c r="C78" s="142"/>
    </row>
    <row r="79" spans="1:3" ht="42" hidden="1" customHeight="1" x14ac:dyDescent="0.35">
      <c r="A79" s="137"/>
      <c r="B79" s="138" t="s">
        <v>100</v>
      </c>
      <c r="C79" s="150"/>
    </row>
    <row r="80" spans="1:3" ht="23.25" hidden="1" x14ac:dyDescent="0.35">
      <c r="A80" s="159"/>
      <c r="B80" s="160" t="s">
        <v>101</v>
      </c>
      <c r="C80" s="161">
        <f>+C81+C91+C105+C109+C117</f>
        <v>4000</v>
      </c>
    </row>
    <row r="81" spans="1:3" ht="49.5" hidden="1" customHeight="1" x14ac:dyDescent="0.35">
      <c r="A81" s="137"/>
      <c r="B81" s="155" t="s">
        <v>102</v>
      </c>
      <c r="C81" s="153"/>
    </row>
    <row r="82" spans="1:3" ht="51.75" hidden="1" customHeight="1" x14ac:dyDescent="0.35">
      <c r="A82" s="137"/>
      <c r="B82" s="146" t="s">
        <v>103</v>
      </c>
      <c r="C82" s="147"/>
    </row>
    <row r="83" spans="1:3" ht="41.25" hidden="1" customHeight="1" x14ac:dyDescent="0.35">
      <c r="A83" s="137"/>
      <c r="B83" s="146" t="s">
        <v>104</v>
      </c>
      <c r="C83" s="147"/>
    </row>
    <row r="84" spans="1:3" ht="41.25" hidden="1" customHeight="1" x14ac:dyDescent="0.35">
      <c r="A84" s="137"/>
      <c r="B84" s="149" t="s">
        <v>105</v>
      </c>
      <c r="C84" s="150"/>
    </row>
    <row r="85" spans="1:3" ht="38.25" hidden="1" customHeight="1" x14ac:dyDescent="0.35">
      <c r="A85" s="137"/>
      <c r="B85" s="162" t="s">
        <v>106</v>
      </c>
      <c r="C85" s="147"/>
    </row>
    <row r="86" spans="1:3" ht="45.75" hidden="1" customHeight="1" x14ac:dyDescent="0.35">
      <c r="A86" s="137"/>
      <c r="B86" s="162" t="s">
        <v>107</v>
      </c>
      <c r="C86" s="147"/>
    </row>
    <row r="87" spans="1:3" ht="41.25" hidden="1" customHeight="1" x14ac:dyDescent="0.35">
      <c r="A87" s="137"/>
      <c r="B87" s="163" t="s">
        <v>108</v>
      </c>
      <c r="C87" s="147"/>
    </row>
    <row r="88" spans="1:3" ht="46.5" hidden="1" customHeight="1" x14ac:dyDescent="0.35">
      <c r="A88" s="137"/>
      <c r="B88" s="162" t="s">
        <v>109</v>
      </c>
      <c r="C88" s="147"/>
    </row>
    <row r="89" spans="1:3" ht="39" hidden="1" customHeight="1" x14ac:dyDescent="0.35">
      <c r="A89" s="137"/>
      <c r="B89" s="163" t="s">
        <v>110</v>
      </c>
      <c r="C89" s="150"/>
    </row>
    <row r="90" spans="1:3" ht="47.25" hidden="1" customHeight="1" x14ac:dyDescent="0.35">
      <c r="A90" s="137"/>
      <c r="B90" s="162" t="s">
        <v>111</v>
      </c>
      <c r="C90" s="147"/>
    </row>
    <row r="91" spans="1:3" ht="41.25" hidden="1" customHeight="1" x14ac:dyDescent="0.35">
      <c r="A91" s="137"/>
      <c r="B91" s="140" t="s">
        <v>112</v>
      </c>
      <c r="C91" s="142"/>
    </row>
    <row r="92" spans="1:3" ht="33.75" hidden="1" customHeight="1" x14ac:dyDescent="0.35">
      <c r="A92" s="137"/>
      <c r="B92" s="146" t="s">
        <v>113</v>
      </c>
      <c r="C92" s="147"/>
    </row>
    <row r="93" spans="1:3" ht="46.5" hidden="1" customHeight="1" x14ac:dyDescent="0.35">
      <c r="A93" s="137"/>
      <c r="B93" s="146" t="s">
        <v>114</v>
      </c>
      <c r="C93" s="147"/>
    </row>
    <row r="94" spans="1:3" ht="34.5" hidden="1" customHeight="1" x14ac:dyDescent="0.35">
      <c r="A94" s="137"/>
      <c r="B94" s="162" t="s">
        <v>115</v>
      </c>
      <c r="C94" s="147"/>
    </row>
    <row r="95" spans="1:3" ht="34.5" hidden="1" customHeight="1" x14ac:dyDescent="0.35">
      <c r="A95" s="137"/>
      <c r="B95" s="146" t="s">
        <v>116</v>
      </c>
      <c r="C95" s="142"/>
    </row>
    <row r="96" spans="1:3" ht="56.25" hidden="1" customHeight="1" x14ac:dyDescent="0.35">
      <c r="A96" s="137"/>
      <c r="B96" s="146" t="s">
        <v>117</v>
      </c>
      <c r="C96" s="147"/>
    </row>
    <row r="97" spans="1:3" ht="30.75" hidden="1" customHeight="1" x14ac:dyDescent="0.35">
      <c r="A97" s="137"/>
      <c r="B97" s="162" t="s">
        <v>118</v>
      </c>
      <c r="C97" s="147"/>
    </row>
    <row r="98" spans="1:3" ht="30.75" hidden="1" customHeight="1" x14ac:dyDescent="0.35">
      <c r="A98" s="137"/>
      <c r="B98" s="164" t="s">
        <v>119</v>
      </c>
      <c r="C98" s="147"/>
    </row>
    <row r="99" spans="1:3" ht="50.25" hidden="1" customHeight="1" x14ac:dyDescent="0.35">
      <c r="A99" s="137"/>
      <c r="B99" s="164" t="s">
        <v>120</v>
      </c>
      <c r="C99" s="147"/>
    </row>
    <row r="100" spans="1:3" ht="30.75" hidden="1" customHeight="1" x14ac:dyDescent="0.35">
      <c r="A100" s="137"/>
      <c r="B100" s="164" t="s">
        <v>121</v>
      </c>
      <c r="C100" s="147"/>
    </row>
    <row r="101" spans="1:3" ht="44.25" hidden="1" customHeight="1" x14ac:dyDescent="0.35">
      <c r="A101" s="137"/>
      <c r="B101" s="162" t="s">
        <v>122</v>
      </c>
      <c r="C101" s="147"/>
    </row>
    <row r="102" spans="1:3" ht="30.75" hidden="1" customHeight="1" x14ac:dyDescent="0.35">
      <c r="A102" s="137"/>
      <c r="B102" s="162" t="s">
        <v>123</v>
      </c>
      <c r="C102" s="147"/>
    </row>
    <row r="103" spans="1:3" ht="30.75" hidden="1" customHeight="1" x14ac:dyDescent="0.35">
      <c r="A103" s="137"/>
      <c r="B103" s="162" t="s">
        <v>124</v>
      </c>
      <c r="C103" s="147"/>
    </row>
    <row r="104" spans="1:3" ht="62.25" hidden="1" customHeight="1" x14ac:dyDescent="0.35">
      <c r="A104" s="137"/>
      <c r="B104" s="162" t="s">
        <v>125</v>
      </c>
      <c r="C104" s="147"/>
    </row>
    <row r="105" spans="1:3" ht="45" hidden="1" customHeight="1" x14ac:dyDescent="0.3">
      <c r="A105" s="159"/>
      <c r="B105" s="138" t="s">
        <v>126</v>
      </c>
      <c r="C105" s="161">
        <f>+C106</f>
        <v>4000</v>
      </c>
    </row>
    <row r="106" spans="1:3" ht="21" hidden="1" x14ac:dyDescent="0.35">
      <c r="A106" s="137"/>
      <c r="B106" s="146" t="s">
        <v>127</v>
      </c>
      <c r="C106" s="165">
        <v>4000</v>
      </c>
    </row>
    <row r="107" spans="1:3" ht="30.75" hidden="1" customHeight="1" x14ac:dyDescent="0.35">
      <c r="A107" s="137"/>
      <c r="B107" s="149"/>
      <c r="C107" s="165"/>
    </row>
    <row r="108" spans="1:3" ht="21" hidden="1" x14ac:dyDescent="0.35">
      <c r="A108" s="137"/>
      <c r="B108" s="146" t="s">
        <v>128</v>
      </c>
      <c r="C108" s="147">
        <v>24</v>
      </c>
    </row>
    <row r="109" spans="1:3" ht="55.5" hidden="1" customHeight="1" x14ac:dyDescent="0.35">
      <c r="A109" s="137"/>
      <c r="B109" s="166" t="s">
        <v>129</v>
      </c>
      <c r="C109" s="154"/>
    </row>
    <row r="110" spans="1:3" ht="57" hidden="1" customHeight="1" x14ac:dyDescent="0.35">
      <c r="A110" s="137"/>
      <c r="B110" s="146" t="s">
        <v>130</v>
      </c>
      <c r="C110" s="147"/>
    </row>
    <row r="111" spans="1:3" ht="69.75" hidden="1" customHeight="1" x14ac:dyDescent="0.35">
      <c r="A111" s="137"/>
      <c r="B111" s="146" t="s">
        <v>131</v>
      </c>
      <c r="C111" s="147"/>
    </row>
    <row r="112" spans="1:3" ht="114" hidden="1" customHeight="1" x14ac:dyDescent="0.35">
      <c r="A112" s="137"/>
      <c r="B112" s="146" t="s">
        <v>132</v>
      </c>
      <c r="C112" s="147"/>
    </row>
    <row r="113" spans="1:3" ht="45" hidden="1" customHeight="1" x14ac:dyDescent="0.35">
      <c r="A113" s="137"/>
      <c r="B113" s="167" t="s">
        <v>133</v>
      </c>
      <c r="C113" s="168"/>
    </row>
    <row r="114" spans="1:3" ht="45" hidden="1" customHeight="1" x14ac:dyDescent="0.35">
      <c r="A114" s="137"/>
      <c r="B114" s="146" t="s">
        <v>134</v>
      </c>
      <c r="C114" s="147"/>
    </row>
    <row r="115" spans="1:3" ht="30.75" hidden="1" customHeight="1" x14ac:dyDescent="0.35">
      <c r="A115" s="137"/>
      <c r="B115" s="149" t="s">
        <v>135</v>
      </c>
      <c r="C115" s="150"/>
    </row>
    <row r="116" spans="1:3" ht="30.75" hidden="1" customHeight="1" x14ac:dyDescent="0.35">
      <c r="A116" s="137"/>
      <c r="B116" s="167" t="s">
        <v>136</v>
      </c>
      <c r="C116" s="168"/>
    </row>
    <row r="117" spans="1:3" ht="42" hidden="1" customHeight="1" x14ac:dyDescent="0.35">
      <c r="A117" s="137"/>
      <c r="B117" s="138" t="s">
        <v>137</v>
      </c>
      <c r="C117" s="142"/>
    </row>
    <row r="118" spans="1:3" ht="21" x14ac:dyDescent="0.35">
      <c r="A118" s="137"/>
      <c r="B118" s="138" t="s">
        <v>138</v>
      </c>
      <c r="C118" s="142">
        <f>SUM(C119:C127)</f>
        <v>240</v>
      </c>
    </row>
    <row r="119" spans="1:3" ht="30.75" hidden="1" customHeight="1" x14ac:dyDescent="0.35">
      <c r="A119" s="100"/>
      <c r="B119" s="128" t="s">
        <v>139</v>
      </c>
      <c r="C119" s="85"/>
    </row>
    <row r="120" spans="1:3" ht="21" customHeight="1" x14ac:dyDescent="0.35">
      <c r="A120" s="100">
        <v>17</v>
      </c>
      <c r="B120" s="128" t="s">
        <v>140</v>
      </c>
      <c r="C120" s="85">
        <v>40</v>
      </c>
    </row>
    <row r="121" spans="1:3" ht="21" customHeight="1" x14ac:dyDescent="0.35">
      <c r="A121" s="100">
        <v>18</v>
      </c>
      <c r="B121" s="128" t="s">
        <v>141</v>
      </c>
      <c r="C121" s="85">
        <v>40</v>
      </c>
    </row>
    <row r="122" spans="1:3" ht="21" hidden="1" customHeight="1" x14ac:dyDescent="0.35">
      <c r="A122" s="100"/>
      <c r="B122" s="128" t="s">
        <v>142</v>
      </c>
      <c r="C122" s="85"/>
    </row>
    <row r="123" spans="1:3" ht="21" hidden="1" customHeight="1" x14ac:dyDescent="0.35">
      <c r="A123" s="100"/>
      <c r="B123" s="128" t="s">
        <v>143</v>
      </c>
      <c r="C123" s="85"/>
    </row>
    <row r="124" spans="1:3" ht="21" hidden="1" customHeight="1" x14ac:dyDescent="0.35">
      <c r="A124" s="100"/>
      <c r="B124" s="122" t="s">
        <v>144</v>
      </c>
      <c r="C124" s="123"/>
    </row>
    <row r="125" spans="1:3" ht="21" customHeight="1" x14ac:dyDescent="0.35">
      <c r="A125" s="100">
        <v>19</v>
      </c>
      <c r="B125" s="128" t="s">
        <v>145</v>
      </c>
      <c r="C125" s="85">
        <v>100</v>
      </c>
    </row>
    <row r="126" spans="1:3" ht="21" customHeight="1" x14ac:dyDescent="0.35">
      <c r="A126" s="100">
        <v>20</v>
      </c>
      <c r="B126" s="128" t="s">
        <v>146</v>
      </c>
      <c r="C126" s="85">
        <v>60</v>
      </c>
    </row>
    <row r="127" spans="1:3" ht="21" hidden="1" customHeight="1" x14ac:dyDescent="0.35">
      <c r="A127" s="100"/>
      <c r="B127" s="108" t="s">
        <v>147</v>
      </c>
      <c r="C127" s="123"/>
    </row>
    <row r="128" spans="1:3" ht="21" x14ac:dyDescent="0.35">
      <c r="A128" s="137">
        <v>21</v>
      </c>
      <c r="B128" s="138" t="s">
        <v>148</v>
      </c>
      <c r="C128" s="158">
        <f>+C129</f>
        <v>60</v>
      </c>
    </row>
    <row r="129" spans="1:3" ht="25.5" hidden="1" customHeight="1" x14ac:dyDescent="0.35">
      <c r="A129" s="169"/>
      <c r="B129" s="138" t="s">
        <v>149</v>
      </c>
      <c r="C129" s="158">
        <v>60</v>
      </c>
    </row>
    <row r="130" spans="1:3" ht="48.75" hidden="1" customHeight="1" x14ac:dyDescent="0.35">
      <c r="A130" s="169"/>
      <c r="B130" s="170" t="s">
        <v>150</v>
      </c>
      <c r="C130" s="142"/>
    </row>
    <row r="131" spans="1:3" ht="48.75" hidden="1" customHeight="1" x14ac:dyDescent="0.35">
      <c r="A131" s="169"/>
      <c r="B131" s="170" t="s">
        <v>151</v>
      </c>
      <c r="C131" s="142"/>
    </row>
    <row r="132" spans="1:3" s="129" customFormat="1" ht="30.75" hidden="1" customHeight="1" x14ac:dyDescent="0.35">
      <c r="A132" s="169"/>
      <c r="B132" s="171" t="s">
        <v>152</v>
      </c>
      <c r="C132" s="172"/>
    </row>
    <row r="133" spans="1:3" s="129" customFormat="1" ht="21" x14ac:dyDescent="0.3">
      <c r="A133" s="173"/>
      <c r="B133" s="174" t="s">
        <v>5</v>
      </c>
      <c r="C133" s="175"/>
    </row>
    <row r="134" spans="1:3" s="129" customFormat="1" ht="21" x14ac:dyDescent="0.35">
      <c r="A134" s="100">
        <v>22</v>
      </c>
      <c r="B134" s="128" t="s">
        <v>272</v>
      </c>
      <c r="C134" s="85"/>
    </row>
    <row r="135" spans="1:3" s="129" customFormat="1" ht="21" x14ac:dyDescent="0.35">
      <c r="A135" s="100">
        <v>23</v>
      </c>
      <c r="B135" s="128" t="s">
        <v>56</v>
      </c>
      <c r="C135" s="85"/>
    </row>
    <row r="136" spans="1:3" s="129" customFormat="1" ht="15" customHeight="1" x14ac:dyDescent="0.35">
      <c r="A136" s="133"/>
      <c r="B136" s="131"/>
      <c r="C136" s="132"/>
    </row>
    <row r="137" spans="1:3" s="129" customFormat="1" ht="15" customHeight="1" x14ac:dyDescent="0.35">
      <c r="A137" s="133"/>
      <c r="B137" s="131"/>
      <c r="C137" s="132"/>
    </row>
    <row r="138" spans="1:3" s="129" customFormat="1" ht="15" customHeight="1" x14ac:dyDescent="0.35">
      <c r="A138" s="133"/>
      <c r="B138" s="131"/>
      <c r="C138" s="132"/>
    </row>
    <row r="139" spans="1:3" s="129" customFormat="1" ht="15" customHeight="1" x14ac:dyDescent="0.35">
      <c r="A139" s="133"/>
      <c r="B139" s="131"/>
      <c r="C139" s="132"/>
    </row>
    <row r="140" spans="1:3" s="129" customFormat="1" ht="15" customHeight="1" x14ac:dyDescent="0.35">
      <c r="A140" s="133"/>
      <c r="B140" s="131"/>
      <c r="C140" s="132"/>
    </row>
    <row r="141" spans="1:3" s="129" customFormat="1" ht="15" customHeight="1" x14ac:dyDescent="0.35">
      <c r="A141" s="133"/>
      <c r="B141" s="131"/>
      <c r="C141" s="132"/>
    </row>
    <row r="142" spans="1:3" s="129" customFormat="1" ht="15" customHeight="1" x14ac:dyDescent="0.35">
      <c r="A142" s="133"/>
      <c r="B142" s="131"/>
      <c r="C142" s="132"/>
    </row>
    <row r="143" spans="1:3" s="129" customFormat="1" ht="15" customHeight="1" x14ac:dyDescent="0.35">
      <c r="A143" s="133"/>
      <c r="B143" s="131"/>
      <c r="C143" s="132"/>
    </row>
    <row r="144" spans="1:3" s="129" customFormat="1" ht="15" customHeight="1" x14ac:dyDescent="0.35">
      <c r="A144" s="133"/>
      <c r="B144" s="131"/>
      <c r="C144" s="132"/>
    </row>
    <row r="145" spans="1:3" s="129" customFormat="1" ht="15" customHeight="1" x14ac:dyDescent="0.35">
      <c r="A145" s="133"/>
      <c r="B145" s="131"/>
      <c r="C145" s="132"/>
    </row>
    <row r="146" spans="1:3" s="129" customFormat="1" ht="15" customHeight="1" x14ac:dyDescent="0.35">
      <c r="A146" s="133"/>
      <c r="B146" s="131"/>
      <c r="C146" s="132"/>
    </row>
    <row r="147" spans="1:3" s="129" customFormat="1" ht="15" customHeight="1" x14ac:dyDescent="0.35">
      <c r="A147" s="133"/>
      <c r="B147" s="131"/>
      <c r="C147" s="132"/>
    </row>
    <row r="148" spans="1:3" s="129" customFormat="1" ht="15" customHeight="1" x14ac:dyDescent="0.35">
      <c r="A148" s="133"/>
      <c r="B148" s="131"/>
      <c r="C148" s="132"/>
    </row>
    <row r="149" spans="1:3" s="129" customFormat="1" ht="15" customHeight="1" x14ac:dyDescent="0.35">
      <c r="A149" s="133"/>
      <c r="B149" s="131"/>
      <c r="C149" s="132"/>
    </row>
    <row r="150" spans="1:3" s="129" customFormat="1" ht="15" customHeight="1" x14ac:dyDescent="0.35">
      <c r="A150" s="133"/>
      <c r="B150" s="131"/>
      <c r="C150" s="132"/>
    </row>
    <row r="151" spans="1:3" s="129" customFormat="1" ht="15" customHeight="1" x14ac:dyDescent="0.35">
      <c r="A151" s="133"/>
      <c r="B151" s="131"/>
      <c r="C151" s="132"/>
    </row>
    <row r="152" spans="1:3" s="129" customFormat="1" ht="15" customHeight="1" x14ac:dyDescent="0.35">
      <c r="A152" s="133"/>
      <c r="B152" s="131"/>
      <c r="C152" s="132"/>
    </row>
    <row r="153" spans="1:3" s="129" customFormat="1" ht="15" customHeight="1" x14ac:dyDescent="0.35">
      <c r="A153" s="133"/>
      <c r="B153" s="131"/>
      <c r="C153" s="132"/>
    </row>
    <row r="154" spans="1:3" s="129" customFormat="1" ht="15" customHeight="1" x14ac:dyDescent="0.35">
      <c r="A154" s="133"/>
      <c r="B154" s="131"/>
      <c r="C154" s="132"/>
    </row>
    <row r="155" spans="1:3" s="129" customFormat="1" ht="15" customHeight="1" x14ac:dyDescent="0.35">
      <c r="A155" s="133"/>
      <c r="B155" s="131"/>
      <c r="C155" s="132"/>
    </row>
    <row r="156" spans="1:3" s="129" customFormat="1" ht="15" customHeight="1" x14ac:dyDescent="0.35">
      <c r="A156" s="133"/>
      <c r="B156" s="131"/>
      <c r="C156" s="132"/>
    </row>
    <row r="157" spans="1:3" s="129" customFormat="1" ht="15" customHeight="1" x14ac:dyDescent="0.35">
      <c r="A157" s="133"/>
      <c r="B157" s="131"/>
      <c r="C157" s="132"/>
    </row>
    <row r="158" spans="1:3" s="129" customFormat="1" ht="15" customHeight="1" x14ac:dyDescent="0.35">
      <c r="A158" s="133"/>
      <c r="B158" s="131"/>
      <c r="C158" s="132"/>
    </row>
    <row r="159" spans="1:3" s="129" customFormat="1" ht="15" customHeight="1" x14ac:dyDescent="0.35">
      <c r="A159" s="133"/>
      <c r="B159" s="131"/>
      <c r="C159" s="132"/>
    </row>
    <row r="160" spans="1:3" s="129" customFormat="1" ht="15" customHeight="1" x14ac:dyDescent="0.35">
      <c r="A160" s="133"/>
      <c r="B160" s="131"/>
      <c r="C160" s="132"/>
    </row>
    <row r="161" spans="1:3" s="129" customFormat="1" ht="15" customHeight="1" x14ac:dyDescent="0.35">
      <c r="A161" s="133"/>
      <c r="B161" s="131"/>
      <c r="C161" s="132"/>
    </row>
    <row r="162" spans="1:3" s="129" customFormat="1" ht="15" customHeight="1" x14ac:dyDescent="0.35">
      <c r="A162" s="133"/>
      <c r="B162" s="131"/>
      <c r="C162" s="132"/>
    </row>
    <row r="163" spans="1:3" s="129" customFormat="1" ht="15" customHeight="1" x14ac:dyDescent="0.35">
      <c r="A163" s="133"/>
      <c r="B163" s="131"/>
      <c r="C163" s="132"/>
    </row>
    <row r="164" spans="1:3" s="129" customFormat="1" ht="15" customHeight="1" x14ac:dyDescent="0.35">
      <c r="A164" s="133"/>
      <c r="B164" s="131"/>
      <c r="C164" s="132"/>
    </row>
    <row r="165" spans="1:3" s="129" customFormat="1" ht="15" customHeight="1" x14ac:dyDescent="0.35">
      <c r="A165" s="133"/>
      <c r="B165" s="131"/>
      <c r="C165" s="132"/>
    </row>
    <row r="166" spans="1:3" s="129" customFormat="1" ht="15" customHeight="1" x14ac:dyDescent="0.35">
      <c r="A166" s="133"/>
      <c r="B166" s="131"/>
      <c r="C166" s="132"/>
    </row>
    <row r="167" spans="1:3" s="129" customFormat="1" ht="15" customHeight="1" x14ac:dyDescent="0.35">
      <c r="A167" s="133"/>
      <c r="B167" s="131"/>
      <c r="C167" s="132"/>
    </row>
    <row r="168" spans="1:3" s="129" customFormat="1" ht="15" customHeight="1" x14ac:dyDescent="0.35">
      <c r="A168" s="133"/>
      <c r="B168" s="131"/>
      <c r="C168" s="132"/>
    </row>
    <row r="169" spans="1:3" s="129" customFormat="1" ht="15" customHeight="1" x14ac:dyDescent="0.35">
      <c r="A169" s="133"/>
      <c r="B169" s="131"/>
      <c r="C169" s="132"/>
    </row>
    <row r="170" spans="1:3" s="129" customFormat="1" ht="15" customHeight="1" x14ac:dyDescent="0.35">
      <c r="A170" s="133"/>
      <c r="B170" s="131"/>
      <c r="C170" s="132"/>
    </row>
    <row r="171" spans="1:3" s="129" customFormat="1" ht="15" customHeight="1" x14ac:dyDescent="0.35">
      <c r="A171" s="133"/>
      <c r="B171" s="131"/>
      <c r="C171" s="132"/>
    </row>
    <row r="172" spans="1:3" s="129" customFormat="1" ht="15" customHeight="1" x14ac:dyDescent="0.35">
      <c r="A172" s="133"/>
      <c r="B172" s="131"/>
      <c r="C172" s="132"/>
    </row>
    <row r="173" spans="1:3" s="129" customFormat="1" ht="15" customHeight="1" x14ac:dyDescent="0.35">
      <c r="A173" s="133"/>
      <c r="B173" s="131"/>
      <c r="C173" s="132"/>
    </row>
    <row r="174" spans="1:3" s="129" customFormat="1" ht="15" customHeight="1" x14ac:dyDescent="0.35">
      <c r="A174" s="133"/>
      <c r="B174" s="131"/>
      <c r="C174" s="132"/>
    </row>
    <row r="175" spans="1:3" s="129" customFormat="1" ht="15" customHeight="1" x14ac:dyDescent="0.35">
      <c r="A175" s="133"/>
      <c r="B175" s="131"/>
      <c r="C175" s="132"/>
    </row>
    <row r="176" spans="1:3" s="129" customFormat="1" ht="15" customHeight="1" x14ac:dyDescent="0.35">
      <c r="A176" s="133"/>
      <c r="B176" s="131"/>
      <c r="C176" s="132"/>
    </row>
    <row r="177" spans="1:3" s="129" customFormat="1" ht="15" customHeight="1" x14ac:dyDescent="0.35">
      <c r="A177" s="133"/>
      <c r="B177" s="131"/>
      <c r="C177" s="132"/>
    </row>
    <row r="178" spans="1:3" s="129" customFormat="1" ht="15" customHeight="1" x14ac:dyDescent="0.35">
      <c r="A178" s="133"/>
      <c r="B178" s="131"/>
      <c r="C178" s="132"/>
    </row>
    <row r="179" spans="1:3" s="129" customFormat="1" ht="15" customHeight="1" x14ac:dyDescent="0.35">
      <c r="A179" s="133"/>
      <c r="B179" s="131"/>
      <c r="C179" s="132"/>
    </row>
    <row r="180" spans="1:3" s="129" customFormat="1" ht="15" customHeight="1" x14ac:dyDescent="0.35">
      <c r="A180" s="133"/>
      <c r="B180" s="131"/>
      <c r="C180" s="132"/>
    </row>
    <row r="181" spans="1:3" s="129" customFormat="1" ht="15" customHeight="1" x14ac:dyDescent="0.35">
      <c r="A181" s="133"/>
      <c r="B181" s="131"/>
      <c r="C181" s="132"/>
    </row>
    <row r="182" spans="1:3" s="129" customFormat="1" ht="15" customHeight="1" x14ac:dyDescent="0.35">
      <c r="A182" s="133"/>
      <c r="B182" s="131"/>
      <c r="C182" s="132"/>
    </row>
    <row r="183" spans="1:3" s="129" customFormat="1" ht="15" customHeight="1" x14ac:dyDescent="0.35">
      <c r="A183" s="133"/>
      <c r="B183" s="131"/>
      <c r="C183" s="132"/>
    </row>
    <row r="184" spans="1:3" s="129" customFormat="1" ht="15" customHeight="1" x14ac:dyDescent="0.35">
      <c r="A184" s="133"/>
      <c r="B184" s="131"/>
      <c r="C184" s="132"/>
    </row>
    <row r="185" spans="1:3" s="129" customFormat="1" ht="15" customHeight="1" x14ac:dyDescent="0.35">
      <c r="A185" s="133"/>
      <c r="B185" s="131"/>
      <c r="C185" s="132"/>
    </row>
    <row r="186" spans="1:3" s="129" customFormat="1" ht="15" customHeight="1" x14ac:dyDescent="0.35">
      <c r="A186" s="133"/>
      <c r="B186" s="131"/>
      <c r="C186" s="132"/>
    </row>
    <row r="187" spans="1:3" s="129" customFormat="1" ht="15" customHeight="1" x14ac:dyDescent="0.35">
      <c r="A187" s="133"/>
      <c r="B187" s="131"/>
      <c r="C187" s="132"/>
    </row>
    <row r="188" spans="1:3" s="129" customFormat="1" ht="15" customHeight="1" x14ac:dyDescent="0.35">
      <c r="A188" s="133"/>
      <c r="B188" s="131"/>
      <c r="C188" s="132"/>
    </row>
    <row r="189" spans="1:3" s="129" customFormat="1" ht="15" customHeight="1" x14ac:dyDescent="0.35">
      <c r="A189" s="133"/>
      <c r="B189" s="131"/>
      <c r="C189" s="132"/>
    </row>
    <row r="190" spans="1:3" s="129" customFormat="1" ht="15" customHeight="1" x14ac:dyDescent="0.35">
      <c r="A190" s="133"/>
      <c r="B190" s="131"/>
      <c r="C190" s="132"/>
    </row>
    <row r="191" spans="1:3" s="129" customFormat="1" ht="15" customHeight="1" x14ac:dyDescent="0.35">
      <c r="A191" s="133"/>
      <c r="B191" s="131"/>
      <c r="C191" s="132"/>
    </row>
    <row r="192" spans="1:3" s="129" customFormat="1" ht="15" customHeight="1" x14ac:dyDescent="0.35">
      <c r="A192" s="133"/>
      <c r="B192" s="131"/>
      <c r="C192" s="132"/>
    </row>
    <row r="193" spans="1:3" s="129" customFormat="1" ht="15" customHeight="1" x14ac:dyDescent="0.35">
      <c r="A193" s="133"/>
      <c r="B193" s="131"/>
      <c r="C193" s="132"/>
    </row>
    <row r="194" spans="1:3" s="129" customFormat="1" ht="15" customHeight="1" x14ac:dyDescent="0.35">
      <c r="A194" s="133"/>
      <c r="B194" s="131"/>
      <c r="C194" s="132"/>
    </row>
    <row r="195" spans="1:3" s="129" customFormat="1" ht="15" customHeight="1" x14ac:dyDescent="0.35">
      <c r="A195" s="133"/>
      <c r="B195" s="131"/>
      <c r="C195" s="132"/>
    </row>
    <row r="196" spans="1:3" s="129" customFormat="1" ht="15" customHeight="1" x14ac:dyDescent="0.35">
      <c r="A196" s="133"/>
      <c r="B196" s="131"/>
      <c r="C196" s="132"/>
    </row>
    <row r="197" spans="1:3" s="129" customFormat="1" ht="15" customHeight="1" x14ac:dyDescent="0.35">
      <c r="A197" s="133"/>
      <c r="B197" s="131"/>
      <c r="C197" s="132"/>
    </row>
    <row r="198" spans="1:3" s="129" customFormat="1" ht="15" customHeight="1" x14ac:dyDescent="0.35">
      <c r="A198" s="133"/>
      <c r="B198" s="131"/>
      <c r="C198" s="132"/>
    </row>
    <row r="199" spans="1:3" s="129" customFormat="1" ht="15" customHeight="1" x14ac:dyDescent="0.35">
      <c r="A199" s="133"/>
      <c r="B199" s="131"/>
      <c r="C199" s="132"/>
    </row>
    <row r="200" spans="1:3" s="129" customFormat="1" ht="15" customHeight="1" x14ac:dyDescent="0.35">
      <c r="A200" s="133"/>
      <c r="B200" s="131"/>
      <c r="C200" s="132"/>
    </row>
    <row r="201" spans="1:3" s="129" customFormat="1" ht="15" customHeight="1" x14ac:dyDescent="0.35">
      <c r="A201" s="133"/>
      <c r="B201" s="131"/>
      <c r="C201" s="132"/>
    </row>
    <row r="202" spans="1:3" s="129" customFormat="1" ht="15" customHeight="1" x14ac:dyDescent="0.35">
      <c r="A202" s="133"/>
      <c r="B202" s="131"/>
      <c r="C202" s="132"/>
    </row>
    <row r="203" spans="1:3" s="129" customFormat="1" ht="15" customHeight="1" x14ac:dyDescent="0.35">
      <c r="A203" s="133"/>
      <c r="B203" s="131"/>
      <c r="C203" s="132"/>
    </row>
    <row r="204" spans="1:3" s="129" customFormat="1" ht="15" customHeight="1" x14ac:dyDescent="0.35">
      <c r="A204" s="133"/>
      <c r="B204" s="131"/>
      <c r="C204" s="132"/>
    </row>
    <row r="205" spans="1:3" s="129" customFormat="1" ht="15" customHeight="1" x14ac:dyDescent="0.35">
      <c r="A205" s="133"/>
      <c r="B205" s="131"/>
      <c r="C205" s="132"/>
    </row>
    <row r="206" spans="1:3" s="129" customFormat="1" ht="15" customHeight="1" x14ac:dyDescent="0.35">
      <c r="A206" s="133"/>
      <c r="B206" s="131"/>
      <c r="C206" s="132"/>
    </row>
    <row r="207" spans="1:3" s="129" customFormat="1" ht="15" customHeight="1" x14ac:dyDescent="0.35">
      <c r="A207" s="133"/>
      <c r="B207" s="131"/>
      <c r="C207" s="132"/>
    </row>
    <row r="208" spans="1:3" s="129" customFormat="1" ht="15" customHeight="1" x14ac:dyDescent="0.35">
      <c r="A208" s="133"/>
      <c r="B208" s="131"/>
      <c r="C208" s="132"/>
    </row>
    <row r="209" spans="1:3" s="129" customFormat="1" ht="15" customHeight="1" x14ac:dyDescent="0.35">
      <c r="A209" s="133"/>
      <c r="B209" s="131"/>
      <c r="C209" s="132"/>
    </row>
    <row r="210" spans="1:3" s="129" customFormat="1" ht="15" customHeight="1" x14ac:dyDescent="0.35">
      <c r="A210" s="133"/>
      <c r="B210" s="131"/>
      <c r="C210" s="132"/>
    </row>
    <row r="211" spans="1:3" s="129" customFormat="1" ht="15" customHeight="1" x14ac:dyDescent="0.35">
      <c r="A211" s="133"/>
      <c r="B211" s="131"/>
      <c r="C211" s="132"/>
    </row>
    <row r="212" spans="1:3" s="129" customFormat="1" ht="15" customHeight="1" x14ac:dyDescent="0.35">
      <c r="A212" s="133"/>
      <c r="B212" s="131"/>
      <c r="C212" s="132"/>
    </row>
    <row r="213" spans="1:3" s="129" customFormat="1" ht="15" customHeight="1" x14ac:dyDescent="0.35">
      <c r="A213" s="133"/>
      <c r="B213" s="131"/>
      <c r="C213" s="132"/>
    </row>
    <row r="214" spans="1:3" s="129" customFormat="1" ht="15" customHeight="1" x14ac:dyDescent="0.35">
      <c r="A214" s="133"/>
      <c r="B214" s="131"/>
      <c r="C214" s="132"/>
    </row>
    <row r="215" spans="1:3" s="129" customFormat="1" ht="15" customHeight="1" x14ac:dyDescent="0.35">
      <c r="A215" s="133"/>
      <c r="B215" s="131"/>
      <c r="C215" s="132"/>
    </row>
    <row r="216" spans="1:3" s="129" customFormat="1" ht="15" customHeight="1" x14ac:dyDescent="0.35">
      <c r="A216" s="133"/>
      <c r="B216" s="131"/>
      <c r="C216" s="132"/>
    </row>
    <row r="217" spans="1:3" s="129" customFormat="1" ht="15" customHeight="1" x14ac:dyDescent="0.35">
      <c r="A217" s="133"/>
      <c r="B217" s="131"/>
      <c r="C217" s="132"/>
    </row>
    <row r="218" spans="1:3" s="129" customFormat="1" ht="15" customHeight="1" x14ac:dyDescent="0.35">
      <c r="A218" s="133"/>
      <c r="B218" s="131"/>
      <c r="C218" s="132"/>
    </row>
    <row r="219" spans="1:3" s="129" customFormat="1" ht="15" customHeight="1" x14ac:dyDescent="0.35">
      <c r="A219" s="133"/>
      <c r="B219" s="131"/>
      <c r="C219" s="132"/>
    </row>
    <row r="220" spans="1:3" s="129" customFormat="1" ht="15" customHeight="1" x14ac:dyDescent="0.35">
      <c r="A220" s="133"/>
      <c r="B220" s="131"/>
      <c r="C220" s="132"/>
    </row>
    <row r="221" spans="1:3" s="129" customFormat="1" ht="15" customHeight="1" x14ac:dyDescent="0.35">
      <c r="A221" s="133"/>
      <c r="B221" s="131"/>
      <c r="C221" s="132"/>
    </row>
    <row r="222" spans="1:3" s="129" customFormat="1" ht="15" customHeight="1" x14ac:dyDescent="0.35">
      <c r="A222" s="133"/>
      <c r="B222" s="131"/>
      <c r="C222" s="132"/>
    </row>
    <row r="223" spans="1:3" s="129" customFormat="1" ht="15" customHeight="1" x14ac:dyDescent="0.35">
      <c r="A223" s="133"/>
      <c r="B223" s="131"/>
      <c r="C223" s="132"/>
    </row>
    <row r="224" spans="1:3" s="129" customFormat="1" ht="15" customHeight="1" x14ac:dyDescent="0.35">
      <c r="A224" s="133"/>
      <c r="B224" s="131"/>
      <c r="C224" s="132"/>
    </row>
    <row r="225" spans="1:3" s="129" customFormat="1" ht="15" customHeight="1" x14ac:dyDescent="0.35">
      <c r="A225" s="133"/>
      <c r="B225" s="131"/>
      <c r="C225" s="132"/>
    </row>
    <row r="226" spans="1:3" s="129" customFormat="1" ht="15" customHeight="1" x14ac:dyDescent="0.35">
      <c r="A226" s="133"/>
      <c r="B226" s="131"/>
      <c r="C226" s="132"/>
    </row>
    <row r="227" spans="1:3" s="129" customFormat="1" ht="15" customHeight="1" x14ac:dyDescent="0.35">
      <c r="A227" s="133"/>
      <c r="B227" s="131"/>
      <c r="C227" s="132"/>
    </row>
    <row r="228" spans="1:3" s="129" customFormat="1" ht="15" customHeight="1" x14ac:dyDescent="0.35">
      <c r="A228" s="133"/>
      <c r="B228" s="131"/>
      <c r="C228" s="132"/>
    </row>
    <row r="229" spans="1:3" s="129" customFormat="1" ht="15" customHeight="1" x14ac:dyDescent="0.35">
      <c r="A229" s="133"/>
      <c r="B229" s="131"/>
      <c r="C229" s="132"/>
    </row>
    <row r="230" spans="1:3" s="129" customFormat="1" ht="15" customHeight="1" x14ac:dyDescent="0.35">
      <c r="A230" s="133"/>
      <c r="B230" s="131"/>
      <c r="C230" s="132"/>
    </row>
    <row r="231" spans="1:3" s="129" customFormat="1" ht="15" customHeight="1" x14ac:dyDescent="0.35">
      <c r="A231" s="133"/>
      <c r="B231" s="131"/>
      <c r="C231" s="132"/>
    </row>
    <row r="232" spans="1:3" s="129" customFormat="1" ht="15" customHeight="1" x14ac:dyDescent="0.35">
      <c r="A232" s="133"/>
      <c r="B232" s="131"/>
      <c r="C232" s="132"/>
    </row>
    <row r="233" spans="1:3" s="129" customFormat="1" ht="15" customHeight="1" x14ac:dyDescent="0.35">
      <c r="A233" s="133"/>
      <c r="B233" s="131"/>
      <c r="C233" s="132"/>
    </row>
    <row r="234" spans="1:3" s="129" customFormat="1" ht="15" customHeight="1" x14ac:dyDescent="0.35">
      <c r="A234" s="133"/>
      <c r="B234" s="131"/>
      <c r="C234" s="132"/>
    </row>
    <row r="235" spans="1:3" s="129" customFormat="1" ht="15" customHeight="1" x14ac:dyDescent="0.35">
      <c r="A235" s="133"/>
      <c r="B235" s="131"/>
      <c r="C235" s="132"/>
    </row>
    <row r="236" spans="1:3" s="129" customFormat="1" ht="15" customHeight="1" x14ac:dyDescent="0.35">
      <c r="A236" s="133"/>
      <c r="B236" s="131"/>
      <c r="C236" s="132"/>
    </row>
    <row r="237" spans="1:3" s="129" customFormat="1" ht="15" customHeight="1" x14ac:dyDescent="0.35">
      <c r="A237" s="133"/>
      <c r="B237" s="131"/>
      <c r="C237" s="132"/>
    </row>
    <row r="238" spans="1:3" s="129" customFormat="1" ht="15" customHeight="1" x14ac:dyDescent="0.35">
      <c r="A238" s="133"/>
      <c r="B238" s="131"/>
      <c r="C238" s="132"/>
    </row>
    <row r="239" spans="1:3" s="129" customFormat="1" ht="15" customHeight="1" x14ac:dyDescent="0.35">
      <c r="A239" s="133"/>
      <c r="B239" s="131"/>
      <c r="C239" s="132"/>
    </row>
    <row r="240" spans="1:3" s="129" customFormat="1" ht="15" customHeight="1" x14ac:dyDescent="0.35">
      <c r="A240" s="133"/>
      <c r="B240" s="131"/>
      <c r="C240" s="132"/>
    </row>
    <row r="241" spans="1:3" s="129" customFormat="1" ht="15" customHeight="1" x14ac:dyDescent="0.35">
      <c r="A241" s="133"/>
      <c r="B241" s="131"/>
      <c r="C241" s="132"/>
    </row>
    <row r="242" spans="1:3" s="129" customFormat="1" ht="15" customHeight="1" x14ac:dyDescent="0.35">
      <c r="A242" s="133"/>
      <c r="B242" s="131"/>
      <c r="C242" s="132"/>
    </row>
    <row r="243" spans="1:3" s="129" customFormat="1" ht="15" customHeight="1" x14ac:dyDescent="0.35">
      <c r="A243" s="133"/>
      <c r="B243" s="131"/>
      <c r="C243" s="132"/>
    </row>
    <row r="244" spans="1:3" s="129" customFormat="1" ht="15" customHeight="1" x14ac:dyDescent="0.35">
      <c r="A244" s="133"/>
      <c r="B244" s="131"/>
      <c r="C244" s="132"/>
    </row>
    <row r="245" spans="1:3" s="129" customFormat="1" ht="15" customHeight="1" x14ac:dyDescent="0.35">
      <c r="A245" s="133"/>
      <c r="B245" s="131"/>
      <c r="C245" s="132"/>
    </row>
    <row r="246" spans="1:3" s="129" customFormat="1" ht="15" customHeight="1" x14ac:dyDescent="0.35">
      <c r="A246" s="133"/>
      <c r="B246" s="131"/>
      <c r="C246" s="132"/>
    </row>
    <row r="247" spans="1:3" s="129" customFormat="1" ht="15" customHeight="1" x14ac:dyDescent="0.35">
      <c r="A247" s="133"/>
      <c r="B247" s="131"/>
      <c r="C247" s="132"/>
    </row>
    <row r="248" spans="1:3" s="129" customFormat="1" ht="15" customHeight="1" x14ac:dyDescent="0.35">
      <c r="A248" s="133"/>
      <c r="B248" s="131"/>
      <c r="C248" s="132"/>
    </row>
    <row r="249" spans="1:3" s="129" customFormat="1" ht="15" customHeight="1" x14ac:dyDescent="0.35">
      <c r="A249" s="133"/>
      <c r="B249" s="131"/>
      <c r="C249" s="132"/>
    </row>
    <row r="250" spans="1:3" s="129" customFormat="1" ht="15" customHeight="1" x14ac:dyDescent="0.35">
      <c r="A250" s="133"/>
      <c r="B250" s="131"/>
      <c r="C250" s="132"/>
    </row>
    <row r="251" spans="1:3" s="129" customFormat="1" ht="15" customHeight="1" x14ac:dyDescent="0.35">
      <c r="A251" s="133"/>
      <c r="B251" s="131"/>
      <c r="C251" s="132"/>
    </row>
    <row r="252" spans="1:3" s="129" customFormat="1" ht="15" customHeight="1" x14ac:dyDescent="0.35">
      <c r="A252" s="133"/>
      <c r="B252" s="131"/>
      <c r="C252" s="132"/>
    </row>
    <row r="253" spans="1:3" s="129" customFormat="1" ht="15" customHeight="1" x14ac:dyDescent="0.35">
      <c r="A253" s="133"/>
      <c r="B253" s="131"/>
      <c r="C253" s="132"/>
    </row>
    <row r="254" spans="1:3" s="129" customFormat="1" ht="15" customHeight="1" x14ac:dyDescent="0.35">
      <c r="A254" s="133"/>
      <c r="B254" s="131"/>
      <c r="C254" s="132"/>
    </row>
    <row r="255" spans="1:3" s="129" customFormat="1" ht="15" customHeight="1" x14ac:dyDescent="0.35">
      <c r="A255" s="133"/>
      <c r="B255" s="131"/>
      <c r="C255" s="132"/>
    </row>
    <row r="256" spans="1:3" s="129" customFormat="1" ht="15" customHeight="1" x14ac:dyDescent="0.35">
      <c r="A256" s="133"/>
      <c r="B256" s="131"/>
      <c r="C256" s="132"/>
    </row>
    <row r="257" spans="1:3" s="129" customFormat="1" ht="15" customHeight="1" x14ac:dyDescent="0.35">
      <c r="A257" s="133"/>
      <c r="B257" s="131"/>
      <c r="C257" s="132"/>
    </row>
    <row r="258" spans="1:3" s="129" customFormat="1" ht="15" customHeight="1" x14ac:dyDescent="0.35">
      <c r="A258" s="133"/>
      <c r="B258" s="131"/>
      <c r="C258" s="132"/>
    </row>
    <row r="259" spans="1:3" s="129" customFormat="1" ht="15" customHeight="1" x14ac:dyDescent="0.35">
      <c r="A259" s="133"/>
      <c r="B259" s="131"/>
      <c r="C259" s="132"/>
    </row>
    <row r="260" spans="1:3" s="129" customFormat="1" ht="15" customHeight="1" x14ac:dyDescent="0.35">
      <c r="A260" s="133"/>
      <c r="B260" s="131"/>
      <c r="C260" s="132"/>
    </row>
    <row r="261" spans="1:3" s="129" customFormat="1" ht="15" customHeight="1" x14ac:dyDescent="0.35">
      <c r="A261" s="133"/>
      <c r="B261" s="131"/>
      <c r="C261" s="132"/>
    </row>
    <row r="262" spans="1:3" s="129" customFormat="1" ht="15" customHeight="1" x14ac:dyDescent="0.35">
      <c r="A262" s="133"/>
      <c r="B262" s="131"/>
      <c r="C262" s="132"/>
    </row>
    <row r="263" spans="1:3" s="129" customFormat="1" ht="15" customHeight="1" x14ac:dyDescent="0.35">
      <c r="A263" s="133"/>
      <c r="B263" s="131"/>
      <c r="C263" s="132"/>
    </row>
  </sheetData>
  <pageMargins left="0.51181102362204722" right="7.874015748031496E-2" top="0.43307086614173229" bottom="0.15748031496062992" header="0.15748031496062992" footer="0.15748031496062992"/>
  <pageSetup paperSize="9" scale="8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13" workbookViewId="0">
      <selection activeCell="H16" sqref="H16"/>
    </sheetView>
  </sheetViews>
  <sheetFormatPr defaultRowHeight="27" x14ac:dyDescent="0.35"/>
  <cols>
    <col min="1" max="1" width="14.625" style="104" customWidth="1"/>
    <col min="2" max="2" width="1.5" style="104" customWidth="1"/>
    <col min="3" max="16384" width="9" style="104"/>
  </cols>
  <sheetData>
    <row r="1" spans="1:2" ht="31.5" x14ac:dyDescent="0.35">
      <c r="A1" s="102">
        <v>1</v>
      </c>
      <c r="B1" s="103"/>
    </row>
    <row r="2" spans="1:2" ht="31.5" x14ac:dyDescent="0.35">
      <c r="A2" s="105">
        <v>2</v>
      </c>
      <c r="B2" s="103"/>
    </row>
    <row r="3" spans="1:2" ht="31.5" x14ac:dyDescent="0.35">
      <c r="A3" s="102">
        <v>3</v>
      </c>
      <c r="B3" s="103"/>
    </row>
    <row r="4" spans="1:2" ht="31.5" x14ac:dyDescent="0.35">
      <c r="A4" s="105">
        <v>4</v>
      </c>
      <c r="B4" s="103"/>
    </row>
    <row r="5" spans="1:2" ht="31.5" x14ac:dyDescent="0.35">
      <c r="A5" s="102">
        <v>5</v>
      </c>
      <c r="B5" s="103"/>
    </row>
    <row r="6" spans="1:2" ht="31.5" x14ac:dyDescent="0.35">
      <c r="A6" s="105">
        <v>6</v>
      </c>
      <c r="B6" s="103"/>
    </row>
    <row r="7" spans="1:2" ht="31.5" x14ac:dyDescent="0.35">
      <c r="A7" s="102">
        <v>7</v>
      </c>
      <c r="B7" s="103"/>
    </row>
    <row r="8" spans="1:2" ht="31.5" x14ac:dyDescent="0.35">
      <c r="A8" s="105">
        <v>8</v>
      </c>
      <c r="B8" s="103"/>
    </row>
    <row r="9" spans="1:2" ht="31.5" x14ac:dyDescent="0.35">
      <c r="A9" s="102">
        <v>9</v>
      </c>
      <c r="B9" s="103"/>
    </row>
    <row r="10" spans="1:2" ht="31.5" x14ac:dyDescent="0.35">
      <c r="A10" s="105">
        <v>10</v>
      </c>
      <c r="B10" s="103"/>
    </row>
    <row r="11" spans="1:2" ht="31.5" x14ac:dyDescent="0.35">
      <c r="A11" s="102">
        <v>11</v>
      </c>
      <c r="B11" s="103"/>
    </row>
    <row r="12" spans="1:2" ht="31.5" x14ac:dyDescent="0.35">
      <c r="A12" s="183">
        <v>12</v>
      </c>
      <c r="B12" s="184"/>
    </row>
    <row r="13" spans="1:2" ht="31.5" x14ac:dyDescent="0.35">
      <c r="A13" s="181">
        <v>13</v>
      </c>
      <c r="B13" s="182"/>
    </row>
    <row r="14" spans="1:2" ht="31.5" x14ac:dyDescent="0.35">
      <c r="A14" s="181">
        <v>14</v>
      </c>
      <c r="B14" s="182"/>
    </row>
    <row r="15" spans="1:2" ht="31.5" x14ac:dyDescent="0.35">
      <c r="A15" s="181">
        <v>15</v>
      </c>
      <c r="B15" s="182"/>
    </row>
    <row r="16" spans="1:2" ht="31.5" x14ac:dyDescent="0.35">
      <c r="A16" s="105">
        <v>16</v>
      </c>
      <c r="B16" s="103"/>
    </row>
    <row r="17" spans="1:2" ht="31.5" x14ac:dyDescent="0.35">
      <c r="A17" s="177">
        <v>17</v>
      </c>
      <c r="B17" s="178"/>
    </row>
    <row r="18" spans="1:2" ht="31.5" x14ac:dyDescent="0.35">
      <c r="A18" s="177">
        <v>18</v>
      </c>
      <c r="B18" s="178"/>
    </row>
    <row r="19" spans="1:2" ht="31.5" x14ac:dyDescent="0.35">
      <c r="A19" s="177">
        <v>19</v>
      </c>
      <c r="B19" s="178"/>
    </row>
    <row r="20" spans="1:2" ht="31.5" x14ac:dyDescent="0.35">
      <c r="A20" s="177">
        <v>20</v>
      </c>
      <c r="B20" s="178"/>
    </row>
    <row r="21" spans="1:2" ht="31.5" x14ac:dyDescent="0.35">
      <c r="A21" s="102">
        <v>21</v>
      </c>
      <c r="B21" s="103"/>
    </row>
    <row r="22" spans="1:2" ht="31.5" x14ac:dyDescent="0.35">
      <c r="A22" s="179">
        <v>22</v>
      </c>
      <c r="B22" s="180"/>
    </row>
    <row r="23" spans="1:2" ht="31.5" x14ac:dyDescent="0.35">
      <c r="A23" s="179">
        <v>23</v>
      </c>
      <c r="B23" s="180"/>
    </row>
    <row r="24" spans="1:2" ht="28.5" x14ac:dyDescent="0.35">
      <c r="A24" s="107"/>
    </row>
    <row r="25" spans="1:2" ht="28.5" x14ac:dyDescent="0.35">
      <c r="A25" s="107"/>
    </row>
    <row r="26" spans="1:2" ht="28.5" x14ac:dyDescent="0.35">
      <c r="A26" s="106"/>
    </row>
    <row r="27" spans="1:2" ht="28.5" x14ac:dyDescent="0.35">
      <c r="A27" s="107"/>
    </row>
    <row r="28" spans="1:2" ht="28.5" x14ac:dyDescent="0.35">
      <c r="A28" s="107"/>
    </row>
    <row r="29" spans="1:2" ht="28.5" x14ac:dyDescent="0.35">
      <c r="A29" s="106"/>
    </row>
    <row r="30" spans="1:2" ht="28.5" x14ac:dyDescent="0.35">
      <c r="A30" s="107"/>
    </row>
    <row r="31" spans="1:2" ht="28.5" x14ac:dyDescent="0.35">
      <c r="A31" s="107"/>
    </row>
    <row r="32" spans="1:2" ht="28.5" x14ac:dyDescent="0.35">
      <c r="A32" s="106"/>
    </row>
    <row r="33" spans="1:1" ht="28.5" x14ac:dyDescent="0.35">
      <c r="A33" s="107"/>
    </row>
  </sheetData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Q27" sqref="Q27"/>
    </sheetView>
  </sheetViews>
  <sheetFormatPr defaultRowHeight="14.25" x14ac:dyDescent="0.2"/>
  <sheetData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24</vt:i4>
      </vt:variant>
      <vt:variant>
        <vt:lpstr>ช่วงที่มีชื่อ</vt:lpstr>
      </vt:variant>
      <vt:variant>
        <vt:i4>2</vt:i4>
      </vt:variant>
    </vt:vector>
  </HeadingPairs>
  <TitlesOfParts>
    <vt:vector size="26" baseType="lpstr">
      <vt:lpstr>ผลปี 61</vt:lpstr>
      <vt:lpstr>1อนาคต</vt:lpstr>
      <vt:lpstr>2ครัวไทย เตรียม</vt:lpstr>
      <vt:lpstr>3ครัวไทย ยก</vt:lpstr>
      <vt:lpstr>4เกษตร</vt:lpstr>
      <vt:lpstr>5 ยนต์ เตรียม</vt:lpstr>
      <vt:lpstr>6 ยนต์ ยก</vt:lpstr>
      <vt:lpstr>7 บริการ ยก</vt:lpstr>
      <vt:lpstr>8 จิสติกส์ ยก</vt:lpstr>
      <vt:lpstr>9ไฟฟ้า เตรียม</vt:lpstr>
      <vt:lpstr>10 อื่น เตรียม</vt:lpstr>
      <vt:lpstr>11อื่น ยก</vt:lpstr>
      <vt:lpstr>12 ภาษา ยก</vt:lpstr>
      <vt:lpstr>13 ยก มรช</vt:lpstr>
      <vt:lpstr>14 ทดสอบ มรช</vt:lpstr>
      <vt:lpstr>15 ทดสอบ</vt:lpstr>
      <vt:lpstr>15.1 ทด บู</vt:lpstr>
      <vt:lpstr>16 รายได้น้อย</vt:lpstr>
      <vt:lpstr>17-20 เฉพาะ</vt:lpstr>
      <vt:lpstr>21 สูงอายุ</vt:lpstr>
      <vt:lpstr>22-23 บูรณาการ</vt:lpstr>
      <vt:lpstr>สารบัญ</vt:lpstr>
      <vt:lpstr>Sheet1</vt:lpstr>
      <vt:lpstr>Sheet2</vt:lpstr>
      <vt:lpstr>'ผลปี 61'!Print_Titles</vt:lpstr>
      <vt:lpstr>สารบัญ!Print_Titles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APlan</dc:creator>
  <cp:lastModifiedBy>acer</cp:lastModifiedBy>
  <cp:lastPrinted>2017-12-18T04:31:19Z</cp:lastPrinted>
  <dcterms:created xsi:type="dcterms:W3CDTF">2016-06-28T02:58:00Z</dcterms:created>
  <dcterms:modified xsi:type="dcterms:W3CDTF">2017-12-28T02:37:46Z</dcterms:modified>
</cp:coreProperties>
</file>